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DieseArbeitsmappe" defaultThemeVersion="124226"/>
  <mc:AlternateContent xmlns:mc="http://schemas.openxmlformats.org/markup-compatibility/2006">
    <mc:Choice Requires="x15">
      <x15ac:absPath xmlns:x15ac="http://schemas.microsoft.com/office/spreadsheetml/2010/11/ac" url="G:\269221\1822\Excel\Digital\"/>
    </mc:Choice>
  </mc:AlternateContent>
  <xr:revisionPtr revIDLastSave="0" documentId="13_ncr:1_{D5B0987B-37B9-4565-ABF4-E6C087190611}" xr6:coauthVersionLast="47" xr6:coauthVersionMax="47" xr10:uidLastSave="{00000000-0000-0000-0000-000000000000}"/>
  <bookViews>
    <workbookView xWindow="-60" yWindow="-60" windowWidth="28920" windowHeight="15720" xr2:uid="{00000000-000D-0000-FFFF-FFFF00000000}"/>
  </bookViews>
  <sheets>
    <sheet name="Gesamtübersicht" sheetId="16" r:id="rId1"/>
    <sheet name="Meilensteine" sheetId="23" r:id="rId2"/>
    <sheet name="Personalausgaben" sheetId="18" r:id="rId3"/>
    <sheet name="Einnahmen" sheetId="17" state="hidden" r:id="rId4"/>
    <sheet name="Grundlagen VKO" sheetId="19" state="hidden" r:id="rId5"/>
    <sheet name="Unternehmerlohn" sheetId="24" r:id="rId6"/>
    <sheet name="Weiterleitungen" sheetId="25" r:id="rId7"/>
    <sheet name="Grundlage UN-Lohn" sheetId="20" state="hidden" r:id="rId8"/>
    <sheet name="Auswahllisten und NR" sheetId="14" state="hidden" r:id="rId9"/>
  </sheets>
  <definedNames>
    <definedName name="_xlnm._FilterDatabase" localSheetId="2" hidden="1">Personalausgaben!$A$10:$O$10</definedName>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207288</definedName>
    <definedName name="_IDVTrackerID155_" hidden="1">366895</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21</definedName>
    <definedName name="_xlnm.Print_Area" localSheetId="3">Einnahmen!$A$1:$J$24</definedName>
    <definedName name="_xlnm.Print_Area" localSheetId="0">Gesamtübersicht!$A$1:$E$29</definedName>
    <definedName name="_xlnm.Print_Area" localSheetId="1">Meilensteine!$A$1:$G$25</definedName>
    <definedName name="_xlnm.Print_Area" localSheetId="2">Personalausgaben!$A$1:$O$30</definedName>
    <definedName name="_xlnm.Print_Area" localSheetId="5">Unternehmerlohn!$A$1:$U$42</definedName>
    <definedName name="_xlnm.Print_Area" localSheetId="6">Weiterleitungen!$A$1:$G$25</definedName>
  </definedNames>
  <calcPr calcId="191029" fullPrecision="0"/>
  <customWorkbookViews>
    <customWorkbookView name="extern" guid="{D159D382-C98C-474D-A5B9-FA4843B1F23C}" includePrintSettings="0" includeHiddenRowCol="0" maximized="1" xWindow="-1928" yWindow="-210" windowWidth="1936" windowHeight="1176" activeSheetId="1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5" i="24" l="1"/>
  <c r="S16" i="24"/>
  <c r="S17" i="24"/>
  <c r="S18" i="24"/>
  <c r="S19" i="24"/>
  <c r="S20" i="24"/>
  <c r="S21" i="24"/>
  <c r="S22" i="24"/>
  <c r="S23" i="24"/>
  <c r="S24" i="24"/>
  <c r="S25" i="24"/>
  <c r="S26" i="24"/>
  <c r="S27" i="24"/>
  <c r="S28" i="24"/>
  <c r="S29" i="24"/>
  <c r="S30" i="24"/>
  <c r="S31" i="24"/>
  <c r="S32" i="24"/>
  <c r="S33" i="24"/>
  <c r="S34" i="24"/>
  <c r="S35" i="24"/>
  <c r="S36" i="24"/>
  <c r="S37" i="24"/>
  <c r="F28" i="20" l="1"/>
  <c r="E28" i="20"/>
  <c r="D28" i="20"/>
  <c r="C28" i="20"/>
  <c r="B28" i="20"/>
  <c r="A3" i="25" l="1"/>
  <c r="C9" i="25" l="1"/>
  <c r="C8" i="25"/>
  <c r="C7" i="25"/>
  <c r="C20" i="16" l="1"/>
  <c r="G28" i="16" l="1"/>
  <c r="A29" i="16"/>
  <c r="B28" i="16"/>
  <c r="C28" i="16"/>
  <c r="A28" i="16"/>
  <c r="A22" i="16"/>
  <c r="E7" i="24"/>
  <c r="E6" i="24"/>
  <c r="E5" i="24"/>
  <c r="A3" i="24"/>
  <c r="A3" i="18"/>
  <c r="J14" i="24"/>
  <c r="J15" i="24"/>
  <c r="J16" i="24"/>
  <c r="J17" i="24"/>
  <c r="J18" i="24"/>
  <c r="J19" i="24"/>
  <c r="J20" i="24"/>
  <c r="J21" i="24"/>
  <c r="J22" i="24"/>
  <c r="J23" i="24"/>
  <c r="J24" i="24"/>
  <c r="J25" i="24"/>
  <c r="J26" i="24"/>
  <c r="J27" i="24"/>
  <c r="J28" i="24"/>
  <c r="J29" i="24"/>
  <c r="J30" i="24"/>
  <c r="J31" i="24"/>
  <c r="J32" i="24"/>
  <c r="J33" i="24"/>
  <c r="J34" i="24"/>
  <c r="J35" i="24"/>
  <c r="J36" i="24"/>
  <c r="J37" i="24"/>
  <c r="R14" i="24"/>
  <c r="R15" i="24"/>
  <c r="R16" i="24"/>
  <c r="R17" i="24"/>
  <c r="R18" i="24"/>
  <c r="R19" i="24"/>
  <c r="R20" i="24"/>
  <c r="R21" i="24"/>
  <c r="R22" i="24"/>
  <c r="R23" i="24"/>
  <c r="R24" i="24"/>
  <c r="R25" i="24"/>
  <c r="R26" i="24"/>
  <c r="R27" i="24"/>
  <c r="R28" i="24"/>
  <c r="R29" i="24"/>
  <c r="R30" i="24"/>
  <c r="R31" i="24"/>
  <c r="R32" i="24"/>
  <c r="R33" i="24"/>
  <c r="R34" i="24"/>
  <c r="R35" i="24"/>
  <c r="R36" i="24"/>
  <c r="R37" i="24"/>
  <c r="Q14" i="24"/>
  <c r="Q15" i="24"/>
  <c r="Q16" i="24"/>
  <c r="Q17" i="24"/>
  <c r="Q18" i="24"/>
  <c r="Q19" i="24"/>
  <c r="Q20" i="24"/>
  <c r="Q21" i="24"/>
  <c r="Q22" i="24"/>
  <c r="Q23" i="24"/>
  <c r="Q24" i="24"/>
  <c r="Q25" i="24"/>
  <c r="Q26" i="24"/>
  <c r="Q27" i="24"/>
  <c r="Q28" i="24"/>
  <c r="Q29" i="24"/>
  <c r="Q30" i="24"/>
  <c r="Q31" i="24"/>
  <c r="Q32" i="24"/>
  <c r="Q33" i="24"/>
  <c r="Q34" i="24"/>
  <c r="Q35" i="24"/>
  <c r="Q36" i="24"/>
  <c r="Q37" i="24"/>
  <c r="P14" i="24"/>
  <c r="P15" i="24"/>
  <c r="P16" i="24"/>
  <c r="P17" i="24"/>
  <c r="P18" i="24"/>
  <c r="P19" i="24"/>
  <c r="P20" i="24"/>
  <c r="P21" i="24"/>
  <c r="P22" i="24"/>
  <c r="P23" i="24"/>
  <c r="P24" i="24"/>
  <c r="P25" i="24"/>
  <c r="P26" i="24"/>
  <c r="P27" i="24"/>
  <c r="P28" i="24"/>
  <c r="P29" i="24"/>
  <c r="P30" i="24"/>
  <c r="P31" i="24"/>
  <c r="P32" i="24"/>
  <c r="P33" i="24"/>
  <c r="P34" i="24"/>
  <c r="P35" i="24"/>
  <c r="P36" i="24"/>
  <c r="P37" i="24"/>
  <c r="O14" i="24"/>
  <c r="S14" i="24" s="1"/>
  <c r="O15" i="24"/>
  <c r="O16" i="24"/>
  <c r="O17" i="24"/>
  <c r="O18" i="24"/>
  <c r="O19" i="24"/>
  <c r="O20" i="24"/>
  <c r="O21" i="24"/>
  <c r="O22" i="24"/>
  <c r="O23" i="24"/>
  <c r="O24" i="24"/>
  <c r="O25" i="24"/>
  <c r="O26" i="24"/>
  <c r="O27" i="24"/>
  <c r="O28" i="24"/>
  <c r="O29" i="24"/>
  <c r="O30" i="24"/>
  <c r="O31" i="24"/>
  <c r="O32" i="24"/>
  <c r="O33" i="24"/>
  <c r="O34" i="24"/>
  <c r="O35" i="24"/>
  <c r="O36" i="24"/>
  <c r="O37" i="24"/>
  <c r="T37" i="24"/>
  <c r="T36" i="24"/>
  <c r="T35" i="24"/>
  <c r="T34" i="24"/>
  <c r="T33" i="24"/>
  <c r="T32" i="24"/>
  <c r="T31" i="24"/>
  <c r="T30" i="24"/>
  <c r="T29" i="24"/>
  <c r="T28" i="24"/>
  <c r="T27" i="24"/>
  <c r="T26" i="24"/>
  <c r="T25" i="24"/>
  <c r="T24" i="24"/>
  <c r="T23" i="24"/>
  <c r="T22" i="24"/>
  <c r="T21" i="24"/>
  <c r="T20" i="24"/>
  <c r="T19" i="24"/>
  <c r="T18" i="24"/>
  <c r="T17" i="24"/>
  <c r="T16" i="24"/>
  <c r="T15" i="24"/>
  <c r="A12" i="18" l="1"/>
  <c r="A13" i="18"/>
  <c r="A14" i="18"/>
  <c r="A15" i="18"/>
  <c r="A16" i="18"/>
  <c r="A17" i="18"/>
  <c r="A18" i="18"/>
  <c r="A19" i="18"/>
  <c r="A20" i="18"/>
  <c r="A21" i="18"/>
  <c r="A22" i="18"/>
  <c r="A23" i="18"/>
  <c r="A24" i="18"/>
  <c r="A25" i="18"/>
  <c r="A26" i="18"/>
  <c r="A27" i="18"/>
  <c r="A28" i="18"/>
  <c r="A29" i="18"/>
  <c r="B23" i="16" l="1"/>
  <c r="G18" i="16" s="1"/>
  <c r="A3" i="23" l="1"/>
  <c r="C7" i="23" l="1"/>
  <c r="C8" i="23"/>
  <c r="C9" i="23"/>
  <c r="A25" i="23" l="1"/>
  <c r="A24" i="23"/>
  <c r="A23" i="23"/>
  <c r="A22" i="23"/>
  <c r="A21" i="23"/>
  <c r="A20" i="23"/>
  <c r="A19" i="23"/>
  <c r="A18" i="23"/>
  <c r="A17" i="23"/>
  <c r="A16" i="23"/>
  <c r="A15" i="23"/>
  <c r="A14" i="23"/>
  <c r="A13" i="23"/>
  <c r="B15" i="16" l="1"/>
  <c r="B24" i="16" l="1"/>
  <c r="B25" i="16" s="1"/>
  <c r="I22" i="17" l="1"/>
  <c r="I21" i="17"/>
  <c r="I20" i="17"/>
  <c r="I19" i="17"/>
  <c r="I18" i="17"/>
  <c r="I17" i="17"/>
  <c r="I16" i="17"/>
  <c r="I15" i="17"/>
  <c r="I14" i="17"/>
  <c r="I13" i="17"/>
  <c r="I12" i="17"/>
  <c r="D8" i="17"/>
  <c r="A8" i="17"/>
  <c r="D7" i="17"/>
  <c r="A7" i="17"/>
  <c r="D6" i="17"/>
  <c r="A6" i="17"/>
  <c r="M29" i="18"/>
  <c r="N29" i="18" s="1"/>
  <c r="O29" i="18" s="1"/>
  <c r="M28" i="18"/>
  <c r="N28" i="18" s="1"/>
  <c r="O28" i="18" s="1"/>
  <c r="M27" i="18"/>
  <c r="N27" i="18" s="1"/>
  <c r="O27" i="18" s="1"/>
  <c r="M26" i="18"/>
  <c r="N26" i="18" s="1"/>
  <c r="O26" i="18" s="1"/>
  <c r="M25" i="18"/>
  <c r="N25" i="18" s="1"/>
  <c r="O25" i="18" s="1"/>
  <c r="M24" i="18"/>
  <c r="N24" i="18" s="1"/>
  <c r="O24" i="18" s="1"/>
  <c r="M23" i="18"/>
  <c r="N23" i="18" s="1"/>
  <c r="O23" i="18" s="1"/>
  <c r="M22" i="18"/>
  <c r="N22" i="18" s="1"/>
  <c r="O22" i="18" s="1"/>
  <c r="M21" i="18"/>
  <c r="N21" i="18" s="1"/>
  <c r="O21" i="18" s="1"/>
  <c r="M20" i="18"/>
  <c r="N20" i="18" s="1"/>
  <c r="O20" i="18" s="1"/>
  <c r="M19" i="18"/>
  <c r="N19" i="18" s="1"/>
  <c r="O19" i="18" s="1"/>
  <c r="M18" i="18"/>
  <c r="N18" i="18" s="1"/>
  <c r="O18" i="18" s="1"/>
  <c r="M17" i="18"/>
  <c r="N17" i="18" s="1"/>
  <c r="O17" i="18" s="1"/>
  <c r="M16" i="18"/>
  <c r="N16" i="18" s="1"/>
  <c r="O16" i="18" s="1"/>
  <c r="M15" i="18"/>
  <c r="N15" i="18" s="1"/>
  <c r="O15" i="18" s="1"/>
  <c r="M14" i="18"/>
  <c r="N14" i="18" s="1"/>
  <c r="O14" i="18" s="1"/>
  <c r="M13" i="18"/>
  <c r="N13" i="18" s="1"/>
  <c r="O13" i="18" s="1"/>
  <c r="M12" i="18"/>
  <c r="N12" i="18" s="1"/>
  <c r="F8" i="18"/>
  <c r="F7" i="18"/>
  <c r="F6" i="18"/>
  <c r="I23" i="17" l="1"/>
  <c r="O12" i="18"/>
  <c r="O30" i="18" s="1"/>
  <c r="C21" i="16" s="1"/>
  <c r="N30" i="18"/>
  <c r="C22" i="16"/>
  <c r="C23" i="16"/>
  <c r="C24" i="16"/>
  <c r="C25" i="16"/>
  <c r="T14" i="24"/>
  <c r="T38" i="24" s="1"/>
</calcChain>
</file>

<file path=xl/sharedStrings.xml><?xml version="1.0" encoding="utf-8"?>
<sst xmlns="http://schemas.openxmlformats.org/spreadsheetml/2006/main" count="334" uniqueCount="207">
  <si>
    <t>lfd. Nr.</t>
  </si>
  <si>
    <t>Ja</t>
  </si>
  <si>
    <t>Nein</t>
  </si>
  <si>
    <t>Vorhaben</t>
  </si>
  <si>
    <t>(in Euro)</t>
  </si>
  <si>
    <t xml:space="preserve">vom </t>
  </si>
  <si>
    <t>bis</t>
  </si>
  <si>
    <r>
      <t xml:space="preserve">Förderfähige Ausgaben </t>
    </r>
    <r>
      <rPr>
        <sz val="9"/>
        <color theme="1"/>
        <rFont val="Arial"/>
        <family val="2"/>
      </rPr>
      <t>(in Euro)</t>
    </r>
  </si>
  <si>
    <t>Angaben lt. abgerechneten/
nachgewiesenen Ausgaben</t>
  </si>
  <si>
    <t>Bearbeitungshinweise IB</t>
  </si>
  <si>
    <t>Name</t>
  </si>
  <si>
    <t>Mitarbeiter A</t>
  </si>
  <si>
    <t>Mitarbeiter B</t>
  </si>
  <si>
    <t>Mitarbeiter C</t>
  </si>
  <si>
    <t>Mitarbeiter D</t>
  </si>
  <si>
    <t>Mitarbeiter E</t>
  </si>
  <si>
    <t>Bewilligungszeitraum</t>
  </si>
  <si>
    <t>vom</t>
  </si>
  <si>
    <t>Vorname des 
Mitarbeiters</t>
  </si>
  <si>
    <t>Name des 
Mitarbeiters</t>
  </si>
  <si>
    <t>Abrechnungszeitraum 
MM/JJJJ</t>
  </si>
  <si>
    <t>Anteil im Projekt in %</t>
  </si>
  <si>
    <t>Betrag</t>
  </si>
  <si>
    <t>Auswahlfelder</t>
  </si>
  <si>
    <t>SUMME</t>
  </si>
  <si>
    <t>Bitte die grau hinterlegten Felder befüllen!</t>
  </si>
  <si>
    <t>Geldgeber</t>
  </si>
  <si>
    <t>Verwendungszweck</t>
  </si>
  <si>
    <t>Art der Einnahme</t>
  </si>
  <si>
    <t>projektbezogene Einnahme</t>
  </si>
  <si>
    <t xml:space="preserve">Zahlungseingang am </t>
  </si>
  <si>
    <t>weitere Darlehen</t>
  </si>
  <si>
    <t>weitere Fördermittel</t>
  </si>
  <si>
    <t>Art der Einnahmen</t>
  </si>
  <si>
    <t>sonstige Fremdmittel</t>
  </si>
  <si>
    <t>Eigenmittel</t>
  </si>
  <si>
    <t>Gesamtausgaben</t>
  </si>
  <si>
    <r>
      <t xml:space="preserve">Bitte die grau hinterlegten Felder befüllen!
</t>
    </r>
    <r>
      <rPr>
        <i/>
        <sz val="11"/>
        <rFont val="Arial"/>
        <family val="2"/>
      </rPr>
      <t>Wir geben Ihnen Hinweise zur Eingabe der notwendigen Daten, sobald Sie die betreffenden Felder auswählen</t>
    </r>
  </si>
  <si>
    <t>Hinweis: Die Angaben in den nicht farblich unterlegten Feldern werden aufgrund Ihrer Eingaben automatisch berechnet.</t>
  </si>
  <si>
    <t xml:space="preserve">GESAMTÜBERSICHT </t>
  </si>
  <si>
    <r>
      <t xml:space="preserve">Bewilligte Ausgaben 
</t>
    </r>
    <r>
      <rPr>
        <sz val="9"/>
        <color theme="1"/>
        <rFont val="Arial"/>
        <family val="2"/>
      </rPr>
      <t>(in Euro)</t>
    </r>
  </si>
  <si>
    <t>Pauschalwerte mit Urlaubsabgeltung</t>
  </si>
  <si>
    <t>Zuwendungsrechtsergänzungserlass</t>
  </si>
  <si>
    <t>Qualitätsstufe</t>
  </si>
  <si>
    <t>EUR pro Stunde</t>
  </si>
  <si>
    <t>EUR pro Monat</t>
  </si>
  <si>
    <t>EUR pro Jahr</t>
  </si>
  <si>
    <t>a</t>
  </si>
  <si>
    <t>b</t>
  </si>
  <si>
    <t>c</t>
  </si>
  <si>
    <t>d</t>
  </si>
  <si>
    <t>e</t>
  </si>
  <si>
    <t>f</t>
  </si>
  <si>
    <t>Pauschal mit Urlaubsabgeltung</t>
  </si>
  <si>
    <t>Welche Pauschalwerte möchten Sie abrechnen?</t>
  </si>
  <si>
    <t xml:space="preserve">Art der Kosten </t>
  </si>
  <si>
    <t>abgerechnete Ausgaben</t>
  </si>
  <si>
    <t xml:space="preserve">Bemessungsgrundlage </t>
  </si>
  <si>
    <t>Spalte1</t>
  </si>
  <si>
    <t>Spalte2</t>
  </si>
  <si>
    <t>Spalte3</t>
  </si>
  <si>
    <t>Spalte4</t>
  </si>
  <si>
    <t>Spalte5</t>
  </si>
  <si>
    <t>Spalte6</t>
  </si>
  <si>
    <t>Spalte7</t>
  </si>
  <si>
    <t>Spalte8</t>
  </si>
  <si>
    <t>Spalte9</t>
  </si>
  <si>
    <t>Spalte10</t>
  </si>
  <si>
    <t>Spalte11</t>
  </si>
  <si>
    <t>Spalte12</t>
  </si>
  <si>
    <t>Spalte52</t>
  </si>
  <si>
    <t>vereinbarte Stundenanzahl gem. Arbeitsvertrag</t>
  </si>
  <si>
    <t>Pauschalwert</t>
  </si>
  <si>
    <t>Stunden auf Monatsbasis</t>
  </si>
  <si>
    <t>Stunden auf Jahresbasis</t>
  </si>
  <si>
    <t>Stunden</t>
  </si>
  <si>
    <t>Monat</t>
  </si>
  <si>
    <t>Spalte53</t>
  </si>
  <si>
    <t>Jahr</t>
  </si>
  <si>
    <t>Qualitäts-stufe</t>
  </si>
  <si>
    <t>Anzahl 
der abzu-rechnenden Stunden je Monat</t>
  </si>
  <si>
    <t xml:space="preserve">zahlenmäßiger Nachweis - Anlage 4 zum Auszahlungsantrag </t>
  </si>
  <si>
    <r>
      <t xml:space="preserve">abgerechnete Ausgaben nach Pauschalwerte ohne Bezug auf Std. gem. AV
</t>
    </r>
    <r>
      <rPr>
        <b/>
        <sz val="11"/>
        <color rgb="FFFF0000"/>
        <rFont val="Arial"/>
        <family val="2"/>
      </rPr>
      <t>später ausblenden….!!!!</t>
    </r>
  </si>
  <si>
    <t xml:space="preserve">Art der Abrechnung
</t>
  </si>
  <si>
    <r>
      <t xml:space="preserve">Pauschal </t>
    </r>
    <r>
      <rPr>
        <b/>
        <u val="singleAccounting"/>
        <sz val="9"/>
        <color theme="1"/>
        <rFont val="Arial"/>
        <family val="2"/>
      </rPr>
      <t>ohne</t>
    </r>
    <r>
      <rPr>
        <b/>
        <sz val="9"/>
        <color theme="1"/>
        <rFont val="Arial"/>
        <family val="2"/>
      </rPr>
      <t xml:space="preserve"> Urlaubsabgeltung</t>
    </r>
  </si>
  <si>
    <r>
      <t xml:space="preserve">Pauschalwerte </t>
    </r>
    <r>
      <rPr>
        <b/>
        <i/>
        <u val="singleAccounting"/>
        <sz val="9"/>
        <rFont val="Arial"/>
        <family val="2"/>
      </rPr>
      <t>ohne</t>
    </r>
    <r>
      <rPr>
        <sz val="9"/>
        <rFont val="Arial"/>
        <family val="2"/>
      </rPr>
      <t xml:space="preserve"> Urlaubsabgeltung</t>
    </r>
  </si>
  <si>
    <t>Sachausgaben</t>
  </si>
  <si>
    <t>Investitionen</t>
  </si>
  <si>
    <t>Hinweis: Bitte reichen Sie spätestens mit dem 1. Auszahlungsantrag den Nachweis (Foto) eines Plakates ein.</t>
  </si>
  <si>
    <t>Dienstleistungen Dritter</t>
  </si>
  <si>
    <t>Dienstleistungen Berater</t>
  </si>
  <si>
    <t>Hinweis: Bitte geben Sie hier ausschließlich die Zahlen ohne Trennung an. Das Format wird automatisch dargestellt.</t>
  </si>
  <si>
    <t>Programm</t>
  </si>
  <si>
    <t>Digital Innovation</t>
  </si>
  <si>
    <t xml:space="preserve">Programm Digital And Creative Economy
zahlenmäßiger Nachweis - Anlage 1 zum Auszahlungsantrag Nr. </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</si>
  <si>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</si>
  <si>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</si>
  <si>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</si>
  <si>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</si>
  <si>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</si>
  <si>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</si>
  <si>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</si>
  <si>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</si>
  <si>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</si>
  <si>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</si>
  <si>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</si>
  <si>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</si>
  <si>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</si>
  <si>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</si>
  <si>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</si>
  <si>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</si>
  <si>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</si>
  <si>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</si>
  <si>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</si>
  <si>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</si>
  <si>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</si>
  <si>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</si>
  <si>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</si>
  <si>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</si>
  <si>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 xml:space="preserve">5,5 v. H.  </t>
  </si>
  <si>
    <t>ohne Sozialversicherung)</t>
  </si>
  <si>
    <t xml:space="preserve">Bei Nachweis hinzurechnen </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</si>
  <si>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</si>
  <si>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</si>
  <si>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</si>
  <si>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</si>
  <si>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</si>
  <si>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</si>
  <si>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</si>
  <si>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</si>
  <si>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</si>
  <si>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</si>
  <si>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</si>
  <si>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</si>
  <si>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</si>
  <si>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</si>
  <si>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gerundet</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</si>
  <si>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</si>
  <si>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</si>
  <si>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</si>
  <si>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</si>
  <si>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</si>
  <si>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</si>
  <si>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</si>
  <si>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</si>
  <si>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</si>
  <si>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Name des 
Unternehmers/ Vorstands</t>
  </si>
  <si>
    <t>Vorname des 
Unternehmers/ Vorstands</t>
  </si>
  <si>
    <t>pausch. KV-Anteil</t>
  </si>
  <si>
    <t>pausch. PV-Anteil</t>
  </si>
  <si>
    <t>pausch. RV-Anteil</t>
  </si>
  <si>
    <t>pausch. AV-Anteil</t>
  </si>
  <si>
    <t>Spalte13</t>
  </si>
  <si>
    <t>Spalte14</t>
  </si>
  <si>
    <t>Spalte15</t>
  </si>
  <si>
    <t>Spalte16</t>
  </si>
  <si>
    <t>Spalte17</t>
  </si>
  <si>
    <t>Spalte20</t>
  </si>
  <si>
    <t>Fördersatz Digital Innovation</t>
  </si>
  <si>
    <t>Fördersatz Cross Innovation</t>
  </si>
  <si>
    <t>Fördersatz Digital Creativity</t>
  </si>
  <si>
    <t xml:space="preserve">Digital Creativity </t>
  </si>
  <si>
    <t>Projektentwicklung</t>
  </si>
  <si>
    <t xml:space="preserve">max. </t>
  </si>
  <si>
    <t>Spalte82</t>
  </si>
  <si>
    <r>
      <t xml:space="preserve">Ausgabe bitte einem Teilbereich zuordnen
</t>
    </r>
    <r>
      <rPr>
        <b/>
        <sz val="8"/>
        <color rgb="FFFF0000"/>
        <rFont val="Arial"/>
        <family val="2"/>
      </rPr>
      <t>nur für 
Digital Creativity auszufüllen</t>
    </r>
  </si>
  <si>
    <t>Meilenstein</t>
  </si>
  <si>
    <t>Liegen SV-Nachweise vor?</t>
  </si>
  <si>
    <t>Personalausgaben</t>
  </si>
  <si>
    <t>Teilbetrag je Meilenstein</t>
  </si>
  <si>
    <t>erfüllt gem. ZWB definierter Nachweise (siehe Anlagen)</t>
  </si>
  <si>
    <t>Zuwendungsempfänger</t>
  </si>
  <si>
    <t>Vorgangsnummer laut Zuwendungsbescheid</t>
  </si>
  <si>
    <r>
      <t xml:space="preserve">Fördersatz 
</t>
    </r>
    <r>
      <rPr>
        <i/>
        <sz val="9"/>
        <color theme="1"/>
        <rFont val="Arial"/>
        <family val="2"/>
      </rPr>
      <t>(gem. Ziffer 1. des Zuwendungsbescheides)</t>
    </r>
  </si>
  <si>
    <t xml:space="preserve">Angaben lt. Zuwendungsbescheid </t>
  </si>
  <si>
    <t>Meilensteine gem. Zuwendungsbescheid</t>
  </si>
  <si>
    <t>ergibt Zuwendung</t>
  </si>
  <si>
    <t>Zuwendungssempfänger</t>
  </si>
  <si>
    <t>Bezeichnung Meilenstein gem. Zuwendungsbescheid</t>
  </si>
  <si>
    <r>
      <t xml:space="preserve">Anteil im Projekt in %
</t>
    </r>
    <r>
      <rPr>
        <sz val="8"/>
        <rFont val="Arial"/>
        <family val="2"/>
      </rPr>
      <t>(Angaben nur vornehmen, wenn Unternehmer/ Vorstand prozentual anteilig im Projekt beschäftigt, bei Planung mit Projektstunden bitte Spalte H nutzen)</t>
    </r>
  </si>
  <si>
    <t>Qualitäts- stufe</t>
  </si>
  <si>
    <t>Bemerkungen</t>
  </si>
  <si>
    <t>Spalte62</t>
  </si>
  <si>
    <t>Spalte102</t>
  </si>
  <si>
    <t>Spalte1023</t>
  </si>
  <si>
    <t>Spalte1022</t>
  </si>
  <si>
    <t>Spalte103</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</si>
  <si>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</si>
  <si>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abgerechnete Ausgaben je Abrechnungs-art</t>
  </si>
  <si>
    <t xml:space="preserve">abgerechnete Ausgaben
</t>
  </si>
  <si>
    <t>abgerechnete Gesamtstunden*
(nur auszufüllen, wenn Spalte F mit Stunden abgerechnet wird)</t>
  </si>
  <si>
    <t>Ausgaben Antragsteller = Netzwerkpartner 1</t>
  </si>
  <si>
    <t>Ausgaben Netzwerkpartner 2</t>
  </si>
  <si>
    <t>Ausgaben Netzwerkpartner 3</t>
  </si>
  <si>
    <t>Ausgaben Netzwerkpartner 4</t>
  </si>
  <si>
    <t>Ausgaben Netzwerkpartner 5</t>
  </si>
  <si>
    <t>Ausgaben Netzwerkpartner 6</t>
  </si>
  <si>
    <t xml:space="preserve"> Art der Abrechnung
</t>
  </si>
  <si>
    <r>
      <t xml:space="preserve">Ausgabe bitte einem Netzwerkpartner zuordnen
</t>
    </r>
    <r>
      <rPr>
        <b/>
        <sz val="8"/>
        <color rgb="FFFF0000"/>
        <rFont val="Arial"/>
        <family val="2"/>
      </rPr>
      <t>nur für 
Cross Innovation auszufüllen</t>
    </r>
  </si>
  <si>
    <r>
      <t xml:space="preserve">Ausgabe bitte einem Netzwerkpartner zuordnen
</t>
    </r>
    <r>
      <rPr>
        <b/>
        <sz val="8"/>
        <color rgb="FFFF0000"/>
        <rFont val="Arial"/>
        <family val="2"/>
      </rPr>
      <t xml:space="preserve">
nur für 
Cross Innovation auszufüllen</t>
    </r>
  </si>
  <si>
    <t>Netzwerkpartner</t>
  </si>
  <si>
    <t xml:space="preserve">Zahlungsdatum der Weiterleitung </t>
  </si>
  <si>
    <t>Ausgabenart</t>
  </si>
  <si>
    <t>Unternehmerlohn</t>
  </si>
  <si>
    <r>
      <t xml:space="preserve">Höhe der Weiterleitung
</t>
    </r>
    <r>
      <rPr>
        <sz val="11"/>
        <color theme="1"/>
        <rFont val="Calibri"/>
        <family val="2"/>
        <scheme val="minor"/>
      </rPr>
      <t>(in EURO)</t>
    </r>
  </si>
  <si>
    <t>Bitte wählen Sie Ja bei Vorlage des jeweiligen Nachweises</t>
  </si>
  <si>
    <r>
      <rPr>
        <b/>
        <u/>
        <sz val="11"/>
        <color rgb="FFFF0000"/>
        <rFont val="Arial"/>
        <family val="2"/>
      </rPr>
      <t xml:space="preserve">nur für Cross Innovation auszufüllen: </t>
    </r>
    <r>
      <rPr>
        <sz val="10"/>
        <color rgb="FFFF0000"/>
        <rFont val="Arial"/>
        <family val="2"/>
      </rPr>
      <t xml:space="preserve">Bitte tragen Sie hier die Weiterleitungsdaten zu Ihrem </t>
    </r>
    <r>
      <rPr>
        <u/>
        <sz val="10"/>
        <color rgb="FFFF0000"/>
        <rFont val="Arial"/>
        <family val="2"/>
      </rPr>
      <t>vorherigen</t>
    </r>
    <r>
      <rPr>
        <sz val="10"/>
        <color rgb="FFFF0000"/>
        <rFont val="Arial"/>
        <family val="2"/>
      </rPr>
      <t xml:space="preserve"> Auszahlungsantrag 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</si>
</sst>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 #,##0.00\ &quot;€&quot;_-;\-* #,##0.00\ &quot;€&quot;_-;_-* &quot;-&quot;??\ &quot;€&quot;_-;_-@_-"/>
    <numFmt numFmtId="43" formatCode="_-* #,##0.00_-;\-* #,##0.00_-;_-* &quot;-&quot;??_-;_-@_-"/>
    <numFmt numFmtId="164" formatCode="_-* #,##0.00\ _€_-;\-* #,##0.00\ _€_-;_-* &quot;-&quot;??\ _€_-;_-@_-"/>
    <numFmt numFmtId="165" formatCode="mm\/yyyy"/>
    <numFmt numFmtId="166" formatCode="mm\ \/\ yyyy"/>
    <numFmt numFmtId="167" formatCode="_(* #,##0.00_);_(* \(#,##0.00\);_(* &quot;-&quot;??_);_(@_)"/>
    <numFmt numFmtId="168" formatCode="#,##0.00\ &quot;€&quot;"/>
    <numFmt numFmtId="169" formatCode="&quot;ZS/&quot;\ 0000&quot;/&quot;\ 00&quot;/&quot;\ 000000"/>
    <numFmt numFmtId="170" formatCode="_-* #,##0.00\ [$€-407]_-;\-* #,##0.00\ [$€-407]_-;_-* &quot;-&quot;??\ [$€-407]_-;_-@_-"/>
    <numFmt numFmtId="171" formatCode="&quot;ZS/ &quot;0000&quot;/ &quot;00&quot;/ &quot;000000"/>
  </numFmts>
  <fonts count="40" x14ac:knownFonts="1">
    <font>
      <sz val="11"/>
      <color theme="1"/>
      <name val="Calibri"/>
      <family val="2"/>
      <scheme val="minor"/>
    </font>
    <font>
      <sz val="10"/>
      <color theme="1"/>
      <name val="Arial"/>
      <family val="2"/>
    </font>
    <font>
      <sz val="10"/>
      <name val="Arial"/>
      <family val="2"/>
    </font>
    <font>
      <sz val="10"/>
      <name val="Arial"/>
      <family val="2"/>
    </font>
    <font>
      <sz val="12"/>
      <name val="Arial"/>
      <family val="2"/>
    </font>
    <font>
      <sz val="11"/>
      <color theme="1"/>
      <name val="Arial"/>
      <family val="2"/>
    </font>
    <font>
      <sz val="8"/>
      <color theme="1"/>
      <name val="Arial"/>
      <family val="2"/>
    </font>
    <font>
      <b/>
      <sz val="12"/>
      <color theme="1"/>
      <name val="Arial"/>
      <family val="2"/>
    </font>
    <font>
      <b/>
      <sz val="12"/>
      <name val="Arial"/>
      <family val="2"/>
    </font>
    <font>
      <b/>
      <sz val="11"/>
      <color theme="1"/>
      <name val="Arial"/>
      <family val="2"/>
    </font>
    <font>
      <sz val="10"/>
      <name val="Arial"/>
      <family val="2"/>
    </font>
    <font>
      <b/>
      <sz val="9"/>
      <name val="Arial"/>
      <family val="2"/>
    </font>
    <font>
      <b/>
      <sz val="11"/>
      <name val="Arial"/>
      <family val="2"/>
    </font>
    <font>
      <b/>
      <sz val="8"/>
      <color theme="1"/>
      <name val="Arial"/>
      <family val="2"/>
    </font>
    <font>
      <sz val="9"/>
      <color theme="1"/>
      <name val="Arial"/>
      <family val="2"/>
    </font>
    <font>
      <b/>
      <i/>
      <sz val="11"/>
      <name val="Arial"/>
      <family val="2"/>
    </font>
    <font>
      <b/>
      <sz val="9"/>
      <color theme="1"/>
      <name val="Arial"/>
      <family val="2"/>
    </font>
    <font>
      <i/>
      <sz val="9"/>
      <color theme="1"/>
      <name val="Arial"/>
      <family val="2"/>
    </font>
    <font>
      <b/>
      <i/>
      <sz val="9"/>
      <color theme="1"/>
      <name val="Arial"/>
      <family val="2"/>
    </font>
    <font>
      <sz val="9"/>
      <name val="Arial"/>
      <family val="2"/>
    </font>
    <font>
      <sz val="11"/>
      <color theme="1"/>
      <name val="Calibri"/>
      <family val="2"/>
      <scheme val="minor"/>
    </font>
    <font>
      <i/>
      <sz val="11"/>
      <name val="Arial"/>
      <family val="2"/>
    </font>
    <font>
      <sz val="11"/>
      <color rgb="FFFF0000"/>
      <name val="Calibri"/>
      <family val="2"/>
      <scheme val="minor"/>
    </font>
    <font>
      <b/>
      <sz val="11"/>
      <color rgb="FFFF0000"/>
      <name val="Arial"/>
      <family val="2"/>
    </font>
    <font>
      <sz val="11"/>
      <color rgb="FF0070C0"/>
      <name val="Arial"/>
      <family val="2"/>
    </font>
    <font>
      <b/>
      <u val="singleAccounting"/>
      <sz val="9"/>
      <color theme="1"/>
      <name val="Arial"/>
      <family val="2"/>
    </font>
    <font>
      <b/>
      <i/>
      <u val="singleAccounting"/>
      <sz val="9"/>
      <name val="Arial"/>
      <family val="2"/>
    </font>
    <font>
      <i/>
      <sz val="11"/>
      <color theme="1"/>
      <name val="Arial"/>
      <family val="2"/>
    </font>
    <font>
      <b/>
      <sz val="11"/>
      <color theme="1"/>
      <name val="Calibri"/>
      <family val="2"/>
      <scheme val="minor"/>
    </font>
    <font>
      <sz val="10"/>
      <color theme="1"/>
      <name val="Arial"/>
      <family val="2"/>
    </font>
    <font>
      <b/>
      <sz val="10"/>
      <color theme="1"/>
      <name val="Arial"/>
      <family val="2"/>
    </font>
    <font>
      <sz val="11"/>
      <name val="Calibri"/>
      <family val="2"/>
      <scheme val="minor"/>
    </font>
    <font>
      <b/>
      <sz val="12"/>
      <color rgb="FF212529"/>
      <name val="Segoe UI"/>
      <family val="2"/>
    </font>
    <font>
      <b/>
      <sz val="8"/>
      <color rgb="FFFF0000"/>
      <name val="Arial"/>
      <family val="2"/>
    </font>
    <font>
      <sz val="11"/>
      <name val="Arial"/>
      <family val="2"/>
    </font>
    <font>
      <sz val="8"/>
      <name val="Arial"/>
      <family val="2"/>
    </font>
    <font>
      <sz val="11"/>
      <color rgb="FFFF0000"/>
      <name val="Arial"/>
      <family val="2"/>
    </font>
    <font>
      <sz val="10"/>
      <color rgb="FFFF0000"/>
      <name val="Arial"/>
      <family val="2"/>
    </font>
    <font>
      <b/>
      <u/>
      <sz val="11"/>
      <color rgb="FFFF0000"/>
      <name val="Arial"/>
      <family val="2"/>
    </font>
    <font>
      <u/>
      <sz val="10"/>
      <color rgb="FFFF000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theme="0" tint="-0.249977111117893"/>
      </right>
      <top style="thin">
        <color theme="0" tint="-0.249977111117893"/>
      </top>
      <bottom/>
      <diagonal/>
    </border>
  </borders>
  <cellStyleXfs count="9">
    <xf numFmtId="0" fontId="0" fillId="0" borderId="0"/>
    <xf numFmtId="0" fontId="2" fillId="0" borderId="0"/>
    <xf numFmtId="0" fontId="2" fillId="0" borderId="0"/>
    <xf numFmtId="0" fontId="3" fillId="0" borderId="0"/>
    <xf numFmtId="0" fontId="10" fillId="0" borderId="0"/>
    <xf numFmtId="0" fontId="2" fillId="0" borderId="0"/>
    <xf numFmtId="43" fontId="20" fillId="0" borderId="0" applyFont="0" applyFill="0" applyBorder="0" applyAlignment="0" applyProtection="0"/>
    <xf numFmtId="9" fontId="20" fillId="0" borderId="0" applyFont="0" applyFill="0" applyBorder="0" applyAlignment="0" applyProtection="0"/>
    <xf numFmtId="44" fontId="20" fillId="0" borderId="0" applyFont="0" applyFill="0" applyBorder="0" applyAlignment="0" applyProtection="0"/>
  </cellStyleXfs>
  <cellXfs count="332">
    <xf numFmtId="0" fontId="0" fillId="0" borderId="0" xfId="0"/>
    <xf numFmtId="0" fontId="4" fillId="0" borderId="0" xfId="0" applyFont="1"/>
    <xf numFmtId="0" fontId="5" fillId="0" borderId="0" xfId="0" applyFont="1" applyProtection="1"/>
    <xf numFmtId="0" fontId="5" fillId="0" borderId="0" xfId="0" applyFont="1" applyBorder="1" applyProtection="1"/>
    <xf numFmtId="0" fontId="5" fillId="0" borderId="0" xfId="0" applyFont="1" applyBorder="1" applyAlignment="1" applyProtection="1">
      <alignment vertical="center"/>
    </xf>
    <xf numFmtId="0" fontId="0" fillId="0" borderId="0" xfId="0" applyAlignment="1">
      <alignment vertical="top"/>
    </xf>
    <xf numFmtId="43" fontId="0" fillId="0" borderId="0" xfId="6" applyFont="1"/>
    <xf numFmtId="164" fontId="5" fillId="0" borderId="0" xfId="0" applyNumberFormat="1" applyFont="1" applyProtection="1"/>
    <xf numFmtId="0" fontId="5" fillId="3" borderId="0" xfId="0" applyFont="1" applyFill="1" applyProtection="1"/>
    <xf numFmtId="0" fontId="5" fillId="3" borderId="0" xfId="0" applyFont="1" applyFill="1" applyBorder="1" applyAlignment="1" applyProtection="1"/>
    <xf numFmtId="0" fontId="5" fillId="3" borderId="0" xfId="0" applyFont="1" applyFill="1" applyBorder="1" applyProtection="1"/>
    <xf numFmtId="9" fontId="0" fillId="0" borderId="0" xfId="0" applyNumberFormat="1" applyAlignment="1">
      <alignment horizontal="center"/>
    </xf>
    <xf numFmtId="0" fontId="12" fillId="3" borderId="0" xfId="0" applyFont="1" applyFill="1" applyBorder="1" applyAlignment="1" applyProtection="1">
      <alignment horizontal="right"/>
    </xf>
    <xf numFmtId="0" fontId="16" fillId="3" borderId="0" xfId="0" applyFont="1" applyFill="1" applyBorder="1" applyAlignment="1" applyProtection="1">
      <alignment vertical="center" wrapText="1"/>
    </xf>
    <xf numFmtId="4" fontId="16" fillId="3" borderId="0" xfId="0" applyNumberFormat="1" applyFont="1" applyFill="1" applyBorder="1" applyAlignment="1" applyProtection="1">
      <alignment vertical="center" wrapText="1"/>
    </xf>
    <xf numFmtId="0" fontId="12" fillId="3" borderId="0" xfId="0" applyNumberFormat="1" applyFont="1" applyFill="1" applyBorder="1" applyAlignment="1" applyProtection="1">
      <alignment horizontal="left"/>
    </xf>
    <xf numFmtId="0" fontId="5" fillId="3" borderId="0" xfId="0" applyFont="1" applyFill="1" applyBorder="1" applyAlignment="1" applyProtection="1">
      <alignment horizontal="left"/>
    </xf>
    <xf numFmtId="0" fontId="5" fillId="3" borderId="0" xfId="0" applyFont="1" applyFill="1" applyBorder="1" applyAlignment="1" applyProtection="1">
      <alignment vertical="center"/>
    </xf>
    <xf numFmtId="0" fontId="6" fillId="3" borderId="0" xfId="0" applyFont="1" applyFill="1" applyBorder="1" applyAlignment="1" applyProtection="1">
      <alignment horizontal="justify" vertical="center" wrapText="1"/>
    </xf>
    <xf numFmtId="0" fontId="13"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 fontId="14" fillId="3" borderId="1" xfId="0" applyNumberFormat="1" applyFont="1" applyFill="1" applyBorder="1" applyAlignment="1" applyProtection="1">
      <alignment vertical="center" wrapText="1"/>
    </xf>
    <xf numFmtId="0" fontId="14" fillId="3" borderId="1" xfId="0" applyFont="1" applyFill="1" applyBorder="1" applyAlignment="1" applyProtection="1">
      <alignment vertical="center" wrapText="1"/>
    </xf>
    <xf numFmtId="0" fontId="8" fillId="3" borderId="0" xfId="0" applyFont="1" applyFill="1" applyBorder="1" applyAlignment="1" applyProtection="1"/>
    <xf numFmtId="0" fontId="14" fillId="4" borderId="1" xfId="0" applyNumberFormat="1" applyFont="1" applyFill="1" applyBorder="1" applyAlignment="1" applyProtection="1">
      <alignment vertical="center" wrapText="1"/>
      <protection locked="0"/>
    </xf>
    <xf numFmtId="166" fontId="14" fillId="4" borderId="1" xfId="0" applyNumberFormat="1" applyFont="1" applyFill="1" applyBorder="1" applyAlignment="1" applyProtection="1">
      <alignment horizontal="center" vertical="center" wrapText="1"/>
      <protection locked="0"/>
    </xf>
    <xf numFmtId="9" fontId="14" fillId="4" borderId="1" xfId="7" applyFont="1" applyFill="1" applyBorder="1" applyAlignment="1" applyProtection="1">
      <alignment vertical="center" wrapText="1"/>
      <protection locked="0"/>
    </xf>
    <xf numFmtId="4" fontId="14" fillId="4" borderId="1" xfId="0" applyNumberFormat="1" applyFont="1" applyFill="1" applyBorder="1" applyAlignment="1" applyProtection="1">
      <alignment vertical="center" wrapText="1"/>
      <protection locked="0"/>
    </xf>
    <xf numFmtId="165" fontId="14" fillId="4" borderId="1" xfId="0" applyNumberFormat="1" applyFont="1" applyFill="1" applyBorder="1" applyAlignment="1" applyProtection="1">
      <alignment horizontal="center" vertical="center" wrapText="1"/>
      <protection locked="0"/>
    </xf>
    <xf numFmtId="14" fontId="14" fillId="4" borderId="1" xfId="0" applyNumberFormat="1" applyFont="1" applyFill="1" applyBorder="1" applyAlignment="1" applyProtection="1">
      <alignment vertical="center" wrapText="1"/>
      <protection locked="0"/>
    </xf>
    <xf numFmtId="0" fontId="22" fillId="0" borderId="0" xfId="0" applyFont="1"/>
    <xf numFmtId="0" fontId="5" fillId="3" borderId="4" xfId="0" applyFont="1" applyFill="1" applyBorder="1" applyProtection="1"/>
    <xf numFmtId="0" fontId="12" fillId="3" borderId="0" xfId="0" applyFont="1" applyFill="1" applyBorder="1" applyAlignment="1" applyProtection="1">
      <alignment horizontal="left"/>
    </xf>
    <xf numFmtId="0" fontId="17" fillId="4" borderId="1" xfId="0" applyNumberFormat="1" applyFont="1" applyFill="1" applyBorder="1" applyAlignment="1" applyProtection="1">
      <alignment vertical="center" wrapText="1"/>
      <protection locked="0"/>
    </xf>
    <xf numFmtId="0" fontId="14" fillId="0" borderId="0" xfId="0" applyFont="1"/>
    <xf numFmtId="43" fontId="16" fillId="0" borderId="0" xfId="6" applyFont="1" applyFill="1" applyAlignment="1">
      <alignment vertical="top"/>
    </xf>
    <xf numFmtId="43" fontId="16" fillId="0" borderId="0" xfId="6" applyFont="1" applyAlignment="1">
      <alignment horizontal="center" vertical="top"/>
    </xf>
    <xf numFmtId="2" fontId="16" fillId="0" borderId="0" xfId="0" applyNumberFormat="1" applyFont="1" applyAlignment="1">
      <alignment horizontal="center"/>
    </xf>
    <xf numFmtId="167" fontId="14" fillId="0" borderId="0" xfId="0" quotePrefix="1" applyNumberFormat="1" applyFont="1" applyAlignment="1">
      <alignment horizontal="center"/>
    </xf>
    <xf numFmtId="168" fontId="14" fillId="0" borderId="0" xfId="6" applyNumberFormat="1" applyFont="1" applyAlignment="1">
      <alignment horizontal="center"/>
    </xf>
    <xf numFmtId="0" fontId="14" fillId="0" borderId="0" xfId="0" applyFont="1" applyAlignment="1">
      <alignment horizontal="center"/>
    </xf>
    <xf numFmtId="0" fontId="14" fillId="0" borderId="0" xfId="0" applyFont="1" applyAlignment="1">
      <alignment horizontal="right" vertical="center" wrapText="1"/>
    </xf>
    <xf numFmtId="0" fontId="14" fillId="0" borderId="0" xfId="0" applyFont="1" applyProtection="1">
      <protection locked="0"/>
    </xf>
    <xf numFmtId="0" fontId="5" fillId="0" borderId="0" xfId="0" applyFont="1" applyProtection="1">
      <protection locked="0"/>
    </xf>
    <xf numFmtId="0" fontId="14" fillId="4" borderId="1" xfId="0" applyFont="1" applyFill="1" applyBorder="1" applyProtection="1">
      <protection locked="0"/>
    </xf>
    <xf numFmtId="166" fontId="14" fillId="4" borderId="1" xfId="0" applyNumberFormat="1" applyFont="1" applyFill="1" applyBorder="1" applyAlignment="1" applyProtection="1">
      <alignment horizontal="center"/>
      <protection locked="0"/>
    </xf>
    <xf numFmtId="0" fontId="14" fillId="4" borderId="1" xfId="0" applyFont="1" applyFill="1" applyBorder="1" applyAlignment="1" applyProtection="1">
      <alignment horizontal="center"/>
      <protection locked="0"/>
    </xf>
    <xf numFmtId="0" fontId="14" fillId="4" borderId="1" xfId="0" applyFont="1" applyFill="1" applyBorder="1" applyAlignment="1" applyProtection="1">
      <alignment wrapText="1"/>
      <protection locked="0"/>
    </xf>
    <xf numFmtId="4" fontId="14" fillId="0" borderId="1" xfId="6" applyNumberFormat="1" applyFont="1" applyBorder="1" applyAlignment="1" applyProtection="1">
      <alignment horizontal="right"/>
    </xf>
    <xf numFmtId="4" fontId="12" fillId="2" borderId="1" xfId="0" applyNumberFormat="1" applyFont="1" applyFill="1" applyBorder="1" applyAlignment="1" applyProtection="1">
      <alignment horizontal="right" vertical="center" wrapText="1"/>
    </xf>
    <xf numFmtId="0" fontId="0" fillId="0" borderId="0" xfId="0" applyAlignment="1">
      <alignment horizontal="center"/>
    </xf>
    <xf numFmtId="0" fontId="0" fillId="0" borderId="0" xfId="0" applyAlignment="1">
      <alignment horizontal="center" vertical="top"/>
    </xf>
    <xf numFmtId="0" fontId="0" fillId="0" borderId="0" xfId="0" applyAlignment="1">
      <alignment wrapText="1"/>
    </xf>
    <xf numFmtId="9" fontId="0" fillId="0" borderId="0" xfId="0" applyNumberFormat="1" applyAlignment="1">
      <alignment horizontal="center" vertical="center"/>
    </xf>
    <xf numFmtId="0" fontId="16" fillId="2" borderId="2" xfId="0" applyFont="1" applyFill="1" applyBorder="1" applyAlignment="1" applyProtection="1">
      <alignment vertical="center" wrapText="1"/>
    </xf>
    <xf numFmtId="4" fontId="16" fillId="2" borderId="2" xfId="0" applyNumberFormat="1" applyFont="1" applyFill="1" applyBorder="1" applyAlignment="1" applyProtection="1">
      <alignment vertical="center" wrapText="1"/>
    </xf>
    <xf numFmtId="0" fontId="24" fillId="0" borderId="0" xfId="0" applyFont="1" applyProtection="1"/>
    <xf numFmtId="43" fontId="14" fillId="0" borderId="0" xfId="6" applyFont="1" applyFill="1" applyAlignment="1">
      <alignment vertical="top"/>
    </xf>
    <xf numFmtId="43" fontId="19" fillId="0" borderId="0" xfId="6" applyFont="1" applyFill="1" applyAlignment="1">
      <alignment vertical="top"/>
    </xf>
    <xf numFmtId="0" fontId="28" fillId="0" borderId="0" xfId="0" applyFont="1"/>
    <xf numFmtId="0" fontId="28" fillId="0" borderId="0" xfId="0" applyFont="1" applyAlignment="1">
      <alignment horizontal="center"/>
    </xf>
    <xf numFmtId="10" fontId="0" fillId="0" borderId="0" xfId="0" applyNumberFormat="1"/>
    <xf numFmtId="2" fontId="0" fillId="0" borderId="0" xfId="0" applyNumberFormat="1"/>
    <xf numFmtId="4" fontId="29" fillId="0" borderId="0" xfId="6" applyNumberFormat="1" applyFont="1" applyBorder="1" applyAlignment="1">
      <alignment horizontal="center" vertical="center" wrapText="1"/>
    </xf>
    <xf numFmtId="0" fontId="29" fillId="0" borderId="0" xfId="0" applyFont="1" applyBorder="1" applyAlignment="1">
      <alignment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0" xfId="0" applyBorder="1"/>
    <xf numFmtId="0" fontId="14" fillId="0" borderId="18" xfId="0" applyFont="1" applyBorder="1" applyAlignment="1">
      <alignment horizontal="center" vertical="center" wrapText="1"/>
    </xf>
    <xf numFmtId="0" fontId="30" fillId="0" borderId="16" xfId="0" applyFont="1" applyBorder="1" applyAlignment="1">
      <alignment horizontal="center" vertical="center" wrapText="1"/>
    </xf>
    <xf numFmtId="0" fontId="29" fillId="0" borderId="21" xfId="0" applyFont="1" applyBorder="1" applyAlignment="1">
      <alignment horizontal="center" vertical="center" wrapText="1"/>
    </xf>
    <xf numFmtId="0" fontId="30" fillId="6" borderId="20" xfId="0" applyFont="1" applyFill="1" applyBorder="1" applyAlignment="1">
      <alignment horizontal="center" vertical="center" wrapText="1"/>
    </xf>
    <xf numFmtId="0" fontId="30" fillId="6" borderId="21" xfId="0" applyFont="1" applyFill="1" applyBorder="1" applyAlignment="1">
      <alignment horizontal="center" vertical="center" wrapText="1"/>
    </xf>
    <xf numFmtId="0" fontId="5" fillId="0" borderId="0" xfId="0" applyFont="1" applyAlignment="1">
      <alignment horizontal="justify" vertical="center"/>
    </xf>
    <xf numFmtId="0" fontId="0" fillId="0" borderId="0" xfId="6" applyNumberFormat="1" applyFont="1"/>
    <xf numFmtId="170" fontId="0" fillId="0" borderId="0" xfId="0" applyNumberFormat="1"/>
    <xf numFmtId="44" fontId="0" fillId="0" borderId="0" xfId="8" applyFont="1"/>
    <xf numFmtId="0" fontId="0" fillId="0" borderId="0" xfId="0" applyAlignment="1">
      <alignment horizontal="left" indent="9"/>
    </xf>
    <xf numFmtId="0" fontId="16" fillId="0" borderId="1" xfId="0" applyFont="1" applyFill="1" applyBorder="1" applyAlignment="1" applyProtection="1">
      <alignment horizontal="left" vertical="center" wrapText="1"/>
      <protection hidden="1"/>
    </xf>
    <xf numFmtId="4" fontId="16" fillId="0" borderId="1" xfId="0" applyNumberFormat="1" applyFont="1" applyFill="1" applyBorder="1" applyAlignment="1" applyProtection="1">
      <alignment horizontal="right" vertical="center" wrapText="1"/>
      <protection hidden="1"/>
    </xf>
    <xf numFmtId="0" fontId="16" fillId="0" borderId="3" xfId="0" applyFont="1" applyFill="1" applyBorder="1" applyAlignment="1" applyProtection="1">
      <alignment horizontal="left" vertical="center" wrapText="1"/>
      <protection hidden="1"/>
    </xf>
    <xf numFmtId="4" fontId="16" fillId="2" borderId="1" xfId="0" applyNumberFormat="1" applyFont="1" applyFill="1" applyBorder="1" applyAlignment="1" applyProtection="1">
      <alignment horizontal="right" vertical="center" wrapText="1"/>
      <protection hidden="1"/>
    </xf>
    <xf numFmtId="4" fontId="16" fillId="2" borderId="1" xfId="0" applyNumberFormat="1" applyFont="1" applyFill="1" applyBorder="1" applyAlignment="1" applyProtection="1">
      <alignment vertical="center" wrapText="1"/>
      <protection hidden="1"/>
    </xf>
    <xf numFmtId="4" fontId="16" fillId="0" borderId="1" xfId="0" applyNumberFormat="1" applyFont="1" applyFill="1" applyBorder="1" applyAlignment="1" applyProtection="1">
      <alignment vertical="center" wrapText="1"/>
      <protection hidden="1"/>
    </xf>
    <xf numFmtId="0" fontId="0" fillId="0" borderId="0" xfId="0" applyProtection="1"/>
    <xf numFmtId="4" fontId="16" fillId="4" borderId="1" xfId="0" applyNumberFormat="1" applyFont="1" applyFill="1" applyBorder="1" applyAlignment="1" applyProtection="1">
      <alignment horizontal="right" vertical="center" wrapText="1"/>
      <protection locked="0"/>
    </xf>
    <xf numFmtId="4" fontId="16" fillId="0" borderId="1" xfId="0" applyNumberFormat="1" applyFont="1" applyFill="1" applyBorder="1" applyAlignment="1" applyProtection="1">
      <alignment horizontal="right" vertical="center" wrapText="1"/>
      <protection locked="0"/>
    </xf>
    <xf numFmtId="14" fontId="12" fillId="4" borderId="1" xfId="0" applyNumberFormat="1" applyFont="1" applyFill="1" applyBorder="1" applyAlignment="1" applyProtection="1">
      <alignment horizontal="center"/>
      <protection locked="0"/>
    </xf>
    <xf numFmtId="1" fontId="12" fillId="4" borderId="1" xfId="0" applyNumberFormat="1" applyFont="1" applyFill="1" applyBorder="1" applyAlignment="1" applyProtection="1">
      <alignment horizontal="center"/>
      <protection locked="0"/>
    </xf>
    <xf numFmtId="0" fontId="14" fillId="3" borderId="0" xfId="0" applyFont="1" applyFill="1" applyBorder="1" applyProtection="1">
      <protection locked="0"/>
    </xf>
    <xf numFmtId="0" fontId="0" fillId="0" borderId="0" xfId="0" applyBorder="1" applyAlignment="1" applyProtection="1">
      <alignment horizontal="center"/>
    </xf>
    <xf numFmtId="0" fontId="0" fillId="0" borderId="11" xfId="0" applyBorder="1" applyAlignment="1" applyProtection="1">
      <alignment horizontal="center"/>
    </xf>
    <xf numFmtId="44" fontId="0" fillId="0" borderId="11" xfId="0" applyNumberFormat="1" applyBorder="1" applyProtection="1"/>
    <xf numFmtId="0" fontId="0" fillId="0" borderId="0" xfId="0" applyBorder="1" applyProtection="1"/>
    <xf numFmtId="0" fontId="0" fillId="4" borderId="5" xfId="0" applyFill="1" applyBorder="1" applyAlignment="1" applyProtection="1">
      <alignment horizontal="center"/>
      <protection locked="0"/>
    </xf>
    <xf numFmtId="0" fontId="0" fillId="4" borderId="10" xfId="0" applyFill="1" applyBorder="1" applyAlignment="1" applyProtection="1">
      <alignment horizontal="left"/>
      <protection locked="0"/>
    </xf>
    <xf numFmtId="44" fontId="0" fillId="4" borderId="10" xfId="0" applyNumberFormat="1" applyFill="1" applyBorder="1" applyProtection="1">
      <protection locked="0"/>
    </xf>
    <xf numFmtId="0" fontId="0" fillId="4" borderId="10" xfId="0" applyFill="1" applyBorder="1" applyAlignment="1" applyProtection="1">
      <alignment horizontal="center"/>
      <protection locked="0"/>
    </xf>
    <xf numFmtId="0" fontId="0" fillId="0" borderId="0" xfId="0" applyBorder="1" applyProtection="1">
      <protection locked="0"/>
    </xf>
    <xf numFmtId="0" fontId="0" fillId="0" borderId="0" xfId="0" applyProtection="1">
      <protection locked="0"/>
    </xf>
    <xf numFmtId="0" fontId="17" fillId="4" borderId="1" xfId="0" applyNumberFormat="1"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14" fillId="0" borderId="0" xfId="0" applyFont="1" applyProtection="1"/>
    <xf numFmtId="1" fontId="14" fillId="4" borderId="8" xfId="0" applyNumberFormat="1" applyFont="1" applyFill="1" applyBorder="1" applyProtection="1"/>
    <xf numFmtId="0" fontId="14" fillId="4" borderId="1" xfId="0" applyFont="1" applyFill="1" applyBorder="1" applyProtection="1"/>
    <xf numFmtId="166" fontId="14" fillId="4" borderId="1" xfId="0" applyNumberFormat="1" applyFont="1" applyFill="1" applyBorder="1" applyAlignment="1" applyProtection="1">
      <alignment horizontal="center"/>
    </xf>
    <xf numFmtId="9" fontId="14" fillId="4" borderId="1" xfId="7" applyFont="1" applyFill="1" applyBorder="1" applyAlignment="1" applyProtection="1">
      <alignment vertical="center" wrapText="1"/>
    </xf>
    <xf numFmtId="2" fontId="14" fillId="4" borderId="1" xfId="0" applyNumberFormat="1" applyFont="1" applyFill="1" applyBorder="1" applyAlignment="1" applyProtection="1">
      <alignment vertical="center"/>
    </xf>
    <xf numFmtId="0" fontId="14" fillId="4" borderId="1" xfId="0" applyFont="1" applyFill="1" applyBorder="1" applyAlignment="1" applyProtection="1">
      <alignment horizontal="center"/>
    </xf>
    <xf numFmtId="0" fontId="14" fillId="4" borderId="1" xfId="0" applyFont="1" applyFill="1" applyBorder="1" applyAlignment="1" applyProtection="1">
      <alignment wrapText="1"/>
    </xf>
    <xf numFmtId="1" fontId="14" fillId="4" borderId="8" xfId="0" applyNumberFormat="1" applyFont="1" applyFill="1" applyBorder="1" applyAlignment="1" applyProtection="1">
      <alignment horizontal="center"/>
      <protection locked="0"/>
    </xf>
    <xf numFmtId="9" fontId="14" fillId="4" borderId="1" xfId="7" applyFont="1" applyFill="1" applyBorder="1" applyAlignment="1" applyProtection="1">
      <alignment horizontal="right" wrapText="1"/>
      <protection locked="0"/>
    </xf>
    <xf numFmtId="2" fontId="14" fillId="4" borderId="1" xfId="7" applyNumberFormat="1" applyFont="1" applyFill="1" applyBorder="1" applyAlignment="1" applyProtection="1">
      <alignment horizontal="right" wrapText="1"/>
      <protection locked="0"/>
    </xf>
    <xf numFmtId="2" fontId="14" fillId="4" borderId="1" xfId="0" applyNumberFormat="1" applyFont="1" applyFill="1" applyBorder="1" applyAlignment="1" applyProtection="1">
      <alignment horizontal="right"/>
      <protection locked="0"/>
    </xf>
    <xf numFmtId="4" fontId="19" fillId="4" borderId="1" xfId="6" applyNumberFormat="1" applyFont="1" applyFill="1" applyBorder="1" applyAlignment="1" applyProtection="1">
      <alignment horizontal="right"/>
      <protection locked="0"/>
    </xf>
    <xf numFmtId="9" fontId="19" fillId="4" borderId="1" xfId="7" applyFont="1" applyFill="1" applyBorder="1" applyAlignment="1" applyProtection="1">
      <alignment horizontal="right" wrapText="1"/>
      <protection locked="0"/>
    </xf>
    <xf numFmtId="2" fontId="19" fillId="4" borderId="1" xfId="7" applyNumberFormat="1" applyFont="1" applyFill="1" applyBorder="1" applyAlignment="1" applyProtection="1">
      <alignment horizontal="right" wrapText="1"/>
      <protection locked="0"/>
    </xf>
    <xf numFmtId="2" fontId="19" fillId="4" borderId="1" xfId="0" applyNumberFormat="1" applyFont="1" applyFill="1" applyBorder="1" applyAlignment="1" applyProtection="1">
      <alignment horizontal="right"/>
      <protection locked="0"/>
    </xf>
    <xf numFmtId="0" fontId="14" fillId="4" borderId="2" xfId="0" applyFont="1" applyFill="1" applyBorder="1" applyProtection="1">
      <protection locked="0"/>
    </xf>
    <xf numFmtId="166" fontId="14" fillId="4" borderId="2" xfId="0" applyNumberFormat="1" applyFont="1" applyFill="1" applyBorder="1" applyAlignment="1" applyProtection="1">
      <alignment horizontal="center"/>
      <protection locked="0"/>
    </xf>
    <xf numFmtId="9" fontId="14" fillId="4" borderId="2" xfId="7" applyFont="1" applyFill="1" applyBorder="1" applyAlignment="1" applyProtection="1">
      <alignment horizontal="right" wrapText="1"/>
      <protection locked="0"/>
    </xf>
    <xf numFmtId="2" fontId="14" fillId="4" borderId="2" xfId="7" applyNumberFormat="1" applyFont="1" applyFill="1" applyBorder="1" applyAlignment="1" applyProtection="1">
      <alignment horizontal="right" wrapText="1"/>
      <protection locked="0"/>
    </xf>
    <xf numFmtId="2" fontId="14" fillId="4" borderId="2" xfId="0" applyNumberFormat="1" applyFont="1" applyFill="1" applyBorder="1" applyAlignment="1" applyProtection="1">
      <alignment horizontal="right"/>
      <protection locked="0"/>
    </xf>
    <xf numFmtId="0" fontId="14" fillId="4" borderId="2" xfId="0" applyFont="1" applyFill="1" applyBorder="1" applyAlignment="1" applyProtection="1">
      <alignment wrapText="1"/>
      <protection locked="0"/>
    </xf>
    <xf numFmtId="0" fontId="12" fillId="0" borderId="0" xfId="0" applyFont="1" applyAlignment="1" applyProtection="1">
      <alignment horizontal="left"/>
    </xf>
    <xf numFmtId="0" fontId="0" fillId="0" borderId="0" xfId="0" applyAlignment="1" applyProtection="1"/>
    <xf numFmtId="0" fontId="12" fillId="0" borderId="0" xfId="0" applyNumberFormat="1" applyFont="1" applyFill="1" applyBorder="1" applyAlignment="1" applyProtection="1">
      <alignment horizontal="left"/>
    </xf>
    <xf numFmtId="0" fontId="0" fillId="0" borderId="0" xfId="0" applyFill="1" applyBorder="1" applyAlignment="1" applyProtection="1">
      <alignment horizontal="left"/>
    </xf>
    <xf numFmtId="0" fontId="8" fillId="0" borderId="0" xfId="0" applyFont="1" applyFill="1" applyAlignment="1" applyProtection="1"/>
    <xf numFmtId="0" fontId="0" fillId="0" borderId="0" xfId="0" applyFill="1" applyProtection="1"/>
    <xf numFmtId="0" fontId="31" fillId="0" borderId="0" xfId="0" applyFont="1" applyProtection="1"/>
    <xf numFmtId="0" fontId="12" fillId="0" borderId="0" xfId="0" applyFont="1" applyAlignment="1" applyProtection="1">
      <alignment horizontal="right"/>
    </xf>
    <xf numFmtId="0" fontId="5" fillId="0" borderId="0" xfId="0" applyFont="1" applyAlignment="1" applyProtection="1"/>
    <xf numFmtId="0" fontId="5" fillId="0" borderId="0" xfId="0" applyFont="1" applyBorder="1" applyAlignment="1" applyProtection="1">
      <alignment horizontal="left"/>
    </xf>
    <xf numFmtId="0" fontId="8" fillId="0" borderId="0" xfId="0" applyFont="1" applyAlignment="1" applyProtection="1"/>
    <xf numFmtId="0" fontId="0" fillId="0" borderId="0" xfId="0" applyBorder="1" applyAlignment="1" applyProtection="1"/>
    <xf numFmtId="1" fontId="14" fillId="4" borderId="13" xfId="0" applyNumberFormat="1" applyFont="1" applyFill="1" applyBorder="1" applyProtection="1"/>
    <xf numFmtId="0" fontId="14" fillId="4" borderId="3" xfId="0" applyFont="1" applyFill="1" applyBorder="1" applyProtection="1"/>
    <xf numFmtId="9" fontId="14" fillId="4" borderId="3" xfId="7" applyFont="1" applyFill="1" applyBorder="1" applyAlignment="1" applyProtection="1">
      <alignment vertical="center" wrapText="1"/>
    </xf>
    <xf numFmtId="2" fontId="14" fillId="4" borderId="3" xfId="7" applyNumberFormat="1" applyFont="1" applyFill="1" applyBorder="1" applyAlignment="1" applyProtection="1">
      <alignment horizontal="right" wrapText="1"/>
    </xf>
    <xf numFmtId="43" fontId="14" fillId="4" borderId="3" xfId="6" applyFont="1" applyFill="1" applyBorder="1" applyAlignment="1" applyProtection="1">
      <alignment horizontal="center" wrapText="1"/>
    </xf>
    <xf numFmtId="43" fontId="14" fillId="3" borderId="3" xfId="6" applyFont="1" applyFill="1" applyBorder="1" applyAlignment="1" applyProtection="1">
      <alignment horizontal="right" wrapText="1"/>
    </xf>
    <xf numFmtId="43" fontId="14" fillId="3" borderId="3" xfId="6" applyFont="1" applyFill="1" applyBorder="1" applyAlignment="1" applyProtection="1">
      <alignment horizontal="center" wrapText="1"/>
    </xf>
    <xf numFmtId="4" fontId="14" fillId="3" borderId="3" xfId="6" applyNumberFormat="1" applyFont="1" applyFill="1" applyBorder="1" applyAlignment="1" applyProtection="1">
      <alignment horizontal="right"/>
    </xf>
    <xf numFmtId="43" fontId="19" fillId="3" borderId="3" xfId="6" applyFont="1" applyFill="1" applyBorder="1" applyAlignment="1" applyProtection="1">
      <alignment horizontal="right"/>
    </xf>
    <xf numFmtId="0" fontId="14" fillId="4" borderId="12" xfId="0" applyFont="1" applyFill="1" applyBorder="1" applyProtection="1"/>
    <xf numFmtId="43" fontId="11" fillId="3" borderId="1" xfId="6" applyFont="1" applyFill="1" applyBorder="1" applyProtection="1"/>
    <xf numFmtId="0" fontId="14" fillId="0" borderId="0" xfId="0" applyFont="1" applyBorder="1" applyProtection="1"/>
    <xf numFmtId="43" fontId="14" fillId="4" borderId="1" xfId="6" applyFont="1" applyFill="1" applyBorder="1" applyAlignment="1" applyProtection="1">
      <alignment horizontal="right" wrapText="1"/>
      <protection locked="0"/>
    </xf>
    <xf numFmtId="43" fontId="14" fillId="4" borderId="1" xfId="6" applyFont="1" applyFill="1" applyBorder="1" applyAlignment="1" applyProtection="1">
      <alignment horizontal="center" wrapText="1"/>
      <protection locked="0"/>
    </xf>
    <xf numFmtId="43" fontId="19" fillId="4" borderId="10" xfId="6" applyFont="1" applyFill="1" applyBorder="1" applyAlignment="1" applyProtection="1">
      <alignment horizontal="center" wrapText="1"/>
      <protection locked="0"/>
    </xf>
    <xf numFmtId="0" fontId="14" fillId="4" borderId="6" xfId="0" applyFont="1" applyFill="1" applyBorder="1" applyProtection="1">
      <protection locked="0"/>
    </xf>
    <xf numFmtId="9" fontId="14" fillId="4" borderId="2" xfId="7" applyFont="1" applyFill="1" applyBorder="1" applyAlignment="1" applyProtection="1">
      <alignment vertical="center" wrapText="1"/>
      <protection locked="0"/>
    </xf>
    <xf numFmtId="43" fontId="14" fillId="4" borderId="2" xfId="6" applyFont="1" applyFill="1" applyBorder="1" applyAlignment="1" applyProtection="1">
      <alignment horizontal="right" wrapText="1"/>
      <protection locked="0"/>
    </xf>
    <xf numFmtId="0" fontId="14" fillId="4" borderId="10" xfId="0" applyFont="1" applyFill="1" applyBorder="1" applyProtection="1">
      <protection locked="0"/>
    </xf>
    <xf numFmtId="0" fontId="29" fillId="0" borderId="16" xfId="0" applyFont="1" applyBorder="1" applyAlignment="1">
      <alignment horizontal="center" vertical="center" wrapText="1"/>
    </xf>
    <xf numFmtId="0" fontId="29" fillId="0" borderId="20" xfId="0" applyFont="1" applyBorder="1" applyAlignment="1">
      <alignment horizontal="center" vertical="center" wrapText="1"/>
    </xf>
    <xf numFmtId="0" fontId="0" fillId="3" borderId="0" xfId="0" applyFill="1" applyProtection="1">
      <protection hidden="1"/>
    </xf>
    <xf numFmtId="0" fontId="0" fillId="3" borderId="0" xfId="0" applyFill="1" applyAlignment="1" applyProtection="1">
      <alignment horizontal="right"/>
      <protection hidden="1"/>
    </xf>
    <xf numFmtId="0" fontId="0" fillId="3" borderId="0" xfId="0" applyFill="1" applyAlignment="1" applyProtection="1">
      <alignment vertical="top"/>
      <protection hidden="1"/>
    </xf>
    <xf numFmtId="0" fontId="9" fillId="0" borderId="0" xfId="0" applyFont="1" applyBorder="1" applyAlignment="1" applyProtection="1">
      <alignment horizontal="right"/>
      <protection hidden="1"/>
    </xf>
    <xf numFmtId="0" fontId="7" fillId="3" borderId="0" xfId="0" applyFont="1" applyFill="1" applyBorder="1" applyAlignment="1" applyProtection="1">
      <alignment horizontal="center" vertical="center" wrapText="1"/>
      <protection hidden="1"/>
    </xf>
    <xf numFmtId="0" fontId="15" fillId="4" borderId="1" xfId="2" applyFont="1" applyFill="1" applyBorder="1" applyAlignment="1" applyProtection="1">
      <alignment horizontal="left" vertical="top" wrapText="1"/>
      <protection hidden="1"/>
    </xf>
    <xf numFmtId="0" fontId="5" fillId="3" borderId="0" xfId="0" applyFont="1" applyFill="1" applyProtection="1">
      <protection hidden="1"/>
    </xf>
    <xf numFmtId="0" fontId="5" fillId="3" borderId="0" xfId="0" applyFont="1" applyFill="1" applyAlignment="1" applyProtection="1">
      <alignment vertical="top"/>
      <protection hidden="1"/>
    </xf>
    <xf numFmtId="0" fontId="0" fillId="0" borderId="0" xfId="0" applyAlignment="1" applyProtection="1">
      <alignment vertical="top"/>
      <protection hidden="1"/>
    </xf>
    <xf numFmtId="14" fontId="0" fillId="0" borderId="0" xfId="0" applyNumberFormat="1" applyAlignment="1" applyProtection="1">
      <alignment vertical="top"/>
      <protection hidden="1"/>
    </xf>
    <xf numFmtId="0" fontId="0" fillId="0" borderId="0" xfId="0" applyProtection="1">
      <protection hidden="1"/>
    </xf>
    <xf numFmtId="0" fontId="12" fillId="3" borderId="0" xfId="0" applyFont="1" applyFill="1" applyBorder="1" applyProtection="1">
      <protection hidden="1"/>
    </xf>
    <xf numFmtId="0" fontId="12" fillId="3" borderId="0" xfId="0" applyFont="1" applyFill="1" applyBorder="1" applyAlignment="1" applyProtection="1">
      <alignment horizontal="right"/>
      <protection hidden="1"/>
    </xf>
    <xf numFmtId="0" fontId="12" fillId="3" borderId="0" xfId="0" applyFont="1" applyFill="1" applyBorder="1" applyAlignment="1" applyProtection="1">
      <alignment horizontal="center"/>
      <protection hidden="1"/>
    </xf>
    <xf numFmtId="0" fontId="5" fillId="3" borderId="0" xfId="0" applyFont="1" applyFill="1" applyBorder="1" applyProtection="1">
      <protection hidden="1"/>
    </xf>
    <xf numFmtId="0" fontId="21" fillId="0" borderId="5" xfId="0" applyFont="1" applyBorder="1" applyAlignment="1" applyProtection="1">
      <alignment wrapText="1"/>
      <protection hidden="1"/>
    </xf>
    <xf numFmtId="0" fontId="15" fillId="3" borderId="0" xfId="0" applyFont="1" applyFill="1" applyAlignment="1" applyProtection="1">
      <alignment wrapText="1"/>
      <protection hidden="1"/>
    </xf>
    <xf numFmtId="0" fontId="15" fillId="0" borderId="0" xfId="0" applyFont="1" applyAlignment="1" applyProtection="1">
      <alignment wrapText="1"/>
      <protection hidden="1"/>
    </xf>
    <xf numFmtId="0" fontId="21" fillId="3" borderId="0" xfId="0" applyFont="1" applyFill="1" applyBorder="1" applyAlignment="1" applyProtection="1">
      <alignment wrapText="1"/>
      <protection hidden="1"/>
    </xf>
    <xf numFmtId="0" fontId="7" fillId="3" borderId="0" xfId="0" applyFont="1" applyFill="1" applyBorder="1" applyAlignment="1" applyProtection="1">
      <alignment vertical="center" wrapText="1"/>
      <protection hidden="1"/>
    </xf>
    <xf numFmtId="0" fontId="7" fillId="3" borderId="0" xfId="0" applyFont="1" applyFill="1" applyBorder="1" applyAlignment="1" applyProtection="1">
      <alignment vertical="top" wrapText="1"/>
      <protection hidden="1"/>
    </xf>
    <xf numFmtId="0" fontId="9" fillId="0" borderId="0" xfId="0" applyFont="1" applyBorder="1" applyAlignment="1" applyProtection="1">
      <alignment horizontal="center" vertical="center" wrapText="1"/>
      <protection hidden="1"/>
    </xf>
    <xf numFmtId="0" fontId="12" fillId="3" borderId="0" xfId="0" applyFont="1" applyFill="1" applyBorder="1" applyAlignment="1" applyProtection="1">
      <alignment horizontal="right" vertical="center"/>
      <protection hidden="1"/>
    </xf>
    <xf numFmtId="0" fontId="12" fillId="3" borderId="0" xfId="0" applyFont="1" applyFill="1" applyBorder="1" applyAlignment="1" applyProtection="1">
      <protection hidden="1"/>
    </xf>
    <xf numFmtId="0" fontId="5" fillId="3" borderId="0" xfId="0" applyFont="1" applyFill="1" applyBorder="1" applyAlignment="1" applyProtection="1">
      <alignment horizontal="right"/>
      <protection hidden="1"/>
    </xf>
    <xf numFmtId="14" fontId="12" fillId="3" borderId="0" xfId="0" applyNumberFormat="1" applyFont="1" applyFill="1" applyBorder="1" applyAlignment="1" applyProtection="1">
      <protection hidden="1"/>
    </xf>
    <xf numFmtId="0" fontId="14" fillId="3" borderId="0" xfId="0" applyFont="1" applyFill="1" applyBorder="1" applyProtection="1">
      <protection hidden="1"/>
    </xf>
    <xf numFmtId="14" fontId="12" fillId="3" borderId="0" xfId="0" applyNumberFormat="1" applyFont="1" applyFill="1" applyBorder="1" applyAlignment="1" applyProtection="1">
      <alignment horizontal="right"/>
      <protection hidden="1"/>
    </xf>
    <xf numFmtId="0" fontId="12" fillId="3" borderId="0" xfId="0" applyFont="1" applyFill="1" applyAlignment="1" applyProtection="1">
      <alignment horizontal="right"/>
      <protection hidden="1"/>
    </xf>
    <xf numFmtId="0" fontId="12" fillId="3" borderId="0" xfId="0" applyNumberFormat="1" applyFont="1" applyFill="1" applyBorder="1" applyAlignment="1" applyProtection="1">
      <alignment horizontal="center" vertical="top"/>
      <protection hidden="1"/>
    </xf>
    <xf numFmtId="0" fontId="12" fillId="3" borderId="0" xfId="0" applyFont="1" applyFill="1" applyBorder="1" applyAlignment="1" applyProtection="1">
      <alignment horizontal="right" vertical="center" wrapText="1"/>
      <protection hidden="1"/>
    </xf>
    <xf numFmtId="0" fontId="12" fillId="3" borderId="0" xfId="0" applyNumberFormat="1" applyFont="1" applyFill="1" applyBorder="1" applyAlignment="1" applyProtection="1">
      <alignment horizontal="center"/>
      <protection hidden="1"/>
    </xf>
    <xf numFmtId="0" fontId="5" fillId="0" borderId="0" xfId="0" applyFont="1" applyBorder="1" applyProtection="1">
      <protection hidden="1"/>
    </xf>
    <xf numFmtId="0" fontId="9" fillId="3" borderId="0" xfId="0" applyFont="1" applyFill="1" applyBorder="1" applyAlignment="1" applyProtection="1">
      <alignment horizontal="right"/>
      <protection hidden="1"/>
    </xf>
    <xf numFmtId="0" fontId="15" fillId="3" borderId="0" xfId="0" applyFont="1" applyFill="1" applyBorder="1" applyProtection="1">
      <protection hidden="1"/>
    </xf>
    <xf numFmtId="0" fontId="0" fillId="3" borderId="0" xfId="0" applyFill="1" applyBorder="1" applyAlignment="1" applyProtection="1">
      <alignment horizontal="right"/>
      <protection hidden="1"/>
    </xf>
    <xf numFmtId="0" fontId="16" fillId="3" borderId="1" xfId="0" applyFont="1" applyFill="1" applyBorder="1" applyAlignment="1" applyProtection="1">
      <alignment vertical="center" wrapText="1"/>
      <protection hidden="1"/>
    </xf>
    <xf numFmtId="9" fontId="11" fillId="3" borderId="1" xfId="7" applyFont="1" applyFill="1" applyBorder="1" applyAlignment="1" applyProtection="1">
      <alignment horizontal="center" wrapText="1"/>
      <protection hidden="1"/>
    </xf>
    <xf numFmtId="0" fontId="16" fillId="3" borderId="11" xfId="0" applyFont="1" applyFill="1" applyBorder="1" applyAlignment="1" applyProtection="1">
      <alignment wrapText="1"/>
      <protection hidden="1"/>
    </xf>
    <xf numFmtId="0" fontId="16" fillId="3" borderId="0" xfId="0" applyFont="1" applyFill="1" applyBorder="1" applyAlignment="1" applyProtection="1">
      <alignment wrapText="1"/>
      <protection hidden="1"/>
    </xf>
    <xf numFmtId="0" fontId="0" fillId="3" borderId="0" xfId="0" applyFill="1" applyBorder="1" applyProtection="1">
      <protection hidden="1"/>
    </xf>
    <xf numFmtId="0" fontId="18" fillId="0" borderId="1" xfId="0" applyFont="1" applyFill="1" applyBorder="1" applyAlignment="1" applyProtection="1">
      <alignment horizontal="center" vertical="center" wrapText="1"/>
      <protection hidden="1"/>
    </xf>
    <xf numFmtId="0" fontId="18" fillId="3" borderId="1" xfId="0" applyFont="1" applyFill="1" applyBorder="1" applyAlignment="1" applyProtection="1">
      <alignment horizontal="center" vertical="center" wrapText="1"/>
      <protection hidden="1"/>
    </xf>
    <xf numFmtId="0" fontId="16" fillId="3" borderId="1" xfId="0" applyFont="1" applyFill="1" applyBorder="1" applyAlignment="1" applyProtection="1">
      <alignment horizontal="left" vertical="center" wrapText="1"/>
      <protection hidden="1"/>
    </xf>
    <xf numFmtId="4" fontId="14" fillId="3" borderId="0" xfId="0" applyNumberFormat="1" applyFont="1" applyFill="1" applyBorder="1" applyProtection="1">
      <protection hidden="1"/>
    </xf>
    <xf numFmtId="0" fontId="16" fillId="2" borderId="1" xfId="0" applyFont="1" applyFill="1" applyBorder="1" applyAlignment="1" applyProtection="1">
      <alignment horizontal="left" vertical="center" wrapText="1"/>
      <protection hidden="1"/>
    </xf>
    <xf numFmtId="0" fontId="16" fillId="2" borderId="3" xfId="0" applyFont="1" applyFill="1" applyBorder="1" applyAlignment="1" applyProtection="1">
      <alignment horizontal="left" vertical="center" wrapText="1"/>
      <protection hidden="1"/>
    </xf>
    <xf numFmtId="0" fontId="27" fillId="3" borderId="0" xfId="0" applyFont="1" applyFill="1" applyBorder="1" applyAlignment="1" applyProtection="1">
      <alignment vertical="top" wrapText="1"/>
      <protection hidden="1"/>
    </xf>
    <xf numFmtId="0" fontId="16" fillId="3" borderId="0" xfId="0" applyFont="1" applyFill="1" applyBorder="1" applyProtection="1">
      <protection hidden="1"/>
    </xf>
    <xf numFmtId="0" fontId="16" fillId="3" borderId="0" xfId="0" applyFont="1" applyFill="1" applyBorder="1" applyAlignment="1" applyProtection="1">
      <protection hidden="1"/>
    </xf>
    <xf numFmtId="0" fontId="14" fillId="3" borderId="0" xfId="0" applyFont="1" applyFill="1" applyBorder="1" applyAlignment="1" applyProtection="1">
      <alignment wrapText="1"/>
      <protection hidden="1"/>
    </xf>
    <xf numFmtId="0" fontId="0" fillId="0" borderId="0" xfId="0" applyAlignment="1" applyProtection="1">
      <alignment horizontal="right"/>
      <protection hidden="1"/>
    </xf>
    <xf numFmtId="0" fontId="27" fillId="3" borderId="0" xfId="0" applyFont="1" applyFill="1" applyBorder="1" applyAlignment="1" applyProtection="1">
      <alignment horizontal="left" vertical="top" wrapText="1"/>
      <protection hidden="1"/>
    </xf>
    <xf numFmtId="0" fontId="5" fillId="3" borderId="0" xfId="0" applyFont="1" applyFill="1" applyBorder="1" applyAlignment="1" applyProtection="1">
      <alignment horizontal="left"/>
      <protection hidden="1"/>
    </xf>
    <xf numFmtId="0" fontId="14" fillId="3" borderId="0" xfId="0" applyFont="1" applyFill="1" applyBorder="1" applyAlignment="1" applyProtection="1">
      <protection hidden="1"/>
    </xf>
    <xf numFmtId="0" fontId="14" fillId="3" borderId="0" xfId="0" applyFont="1" applyFill="1" applyBorder="1" applyAlignment="1" applyProtection="1">
      <alignment horizontal="right"/>
      <protection hidden="1"/>
    </xf>
    <xf numFmtId="0" fontId="14" fillId="3" borderId="0" xfId="0" applyFont="1" applyFill="1" applyProtection="1">
      <protection hidden="1"/>
    </xf>
    <xf numFmtId="0" fontId="14" fillId="3" borderId="0" xfId="0" applyFont="1" applyFill="1" applyAlignment="1" applyProtection="1">
      <alignment horizontal="right"/>
      <protection hidden="1"/>
    </xf>
    <xf numFmtId="0" fontId="32" fillId="0" borderId="0" xfId="0" applyFont="1" applyProtection="1">
      <protection hidden="1"/>
    </xf>
    <xf numFmtId="0" fontId="5" fillId="0" borderId="0" xfId="0" applyFont="1" applyProtection="1">
      <protection hidden="1"/>
    </xf>
    <xf numFmtId="0" fontId="12" fillId="0" borderId="0" xfId="0" applyFont="1" applyFill="1" applyBorder="1" applyAlignment="1" applyProtection="1">
      <alignment horizontal="left"/>
      <protection hidden="1"/>
    </xf>
    <xf numFmtId="0" fontId="12" fillId="0" borderId="7" xfId="0" applyFont="1" applyFill="1" applyBorder="1" applyAlignment="1" applyProtection="1">
      <alignment horizontal="left"/>
      <protection hidden="1"/>
    </xf>
    <xf numFmtId="0" fontId="5" fillId="0" borderId="0" xfId="0" applyFont="1" applyFill="1" applyProtection="1">
      <protection hidden="1"/>
    </xf>
    <xf numFmtId="0" fontId="12" fillId="3" borderId="0" xfId="0" applyFont="1" applyFill="1" applyBorder="1" applyAlignment="1" applyProtection="1">
      <alignment horizontal="left"/>
      <protection hidden="1"/>
    </xf>
    <xf numFmtId="0" fontId="5" fillId="3" borderId="0" xfId="0" applyFont="1" applyFill="1" applyBorder="1" applyAlignment="1" applyProtection="1">
      <protection hidden="1"/>
    </xf>
    <xf numFmtId="0" fontId="12" fillId="3" borderId="0" xfId="0" applyNumberFormat="1" applyFont="1" applyFill="1" applyBorder="1" applyAlignment="1" applyProtection="1">
      <alignment horizontal="left"/>
      <protection hidden="1"/>
    </xf>
    <xf numFmtId="0" fontId="28" fillId="2" borderId="10" xfId="0" applyFont="1" applyFill="1" applyBorder="1" applyAlignment="1" applyProtection="1">
      <alignment horizontal="center" vertical="center"/>
      <protection hidden="1"/>
    </xf>
    <xf numFmtId="0" fontId="28" fillId="2" borderId="2" xfId="0" applyFont="1" applyFill="1" applyBorder="1" applyAlignment="1" applyProtection="1">
      <alignment horizontal="center" vertical="center"/>
      <protection hidden="1"/>
    </xf>
    <xf numFmtId="0" fontId="28" fillId="2" borderId="2" xfId="0" applyFont="1" applyFill="1" applyBorder="1" applyAlignment="1" applyProtection="1">
      <alignment horizontal="center" vertical="center" wrapText="1"/>
      <protection hidden="1"/>
    </xf>
    <xf numFmtId="0" fontId="0" fillId="0" borderId="11" xfId="0" applyBorder="1" applyProtection="1">
      <protection hidden="1"/>
    </xf>
    <xf numFmtId="0" fontId="24" fillId="0" borderId="0" xfId="0" applyFont="1" applyProtection="1">
      <protection hidden="1"/>
    </xf>
    <xf numFmtId="0" fontId="24" fillId="3" borderId="0" xfId="0" applyNumberFormat="1" applyFont="1" applyFill="1" applyBorder="1" applyAlignment="1" applyProtection="1">
      <alignment horizontal="left"/>
      <protection hidden="1"/>
    </xf>
    <xf numFmtId="0" fontId="24" fillId="3" borderId="0" xfId="0" applyFont="1" applyFill="1" applyBorder="1" applyAlignment="1" applyProtection="1">
      <alignment horizontal="left"/>
      <protection hidden="1"/>
    </xf>
    <xf numFmtId="0" fontId="12" fillId="2" borderId="1" xfId="0" applyFont="1" applyFill="1" applyBorder="1" applyAlignment="1" applyProtection="1">
      <alignment horizontal="left" vertical="center" wrapText="1"/>
      <protection hidden="1"/>
    </xf>
    <xf numFmtId="0" fontId="12" fillId="2" borderId="1" xfId="0" applyFont="1" applyFill="1" applyBorder="1" applyAlignment="1" applyProtection="1">
      <alignment horizontal="center" vertical="center" wrapText="1"/>
      <protection hidden="1"/>
    </xf>
    <xf numFmtId="0" fontId="14" fillId="0" borderId="0" xfId="0" applyFont="1" applyProtection="1">
      <protection hidden="1"/>
    </xf>
    <xf numFmtId="4" fontId="14" fillId="3" borderId="1" xfId="6" applyNumberFormat="1" applyFont="1" applyFill="1" applyBorder="1" applyAlignment="1" applyProtection="1">
      <alignment horizontal="right"/>
      <protection locked="0" hidden="1"/>
    </xf>
    <xf numFmtId="4" fontId="19" fillId="3" borderId="1" xfId="6" applyNumberFormat="1" applyFont="1" applyFill="1" applyBorder="1" applyAlignment="1" applyProtection="1">
      <alignment horizontal="right"/>
      <protection locked="0" hidden="1"/>
    </xf>
    <xf numFmtId="43" fontId="14" fillId="3" borderId="1" xfId="6" applyFont="1" applyFill="1" applyBorder="1" applyAlignment="1" applyProtection="1">
      <alignment horizontal="right" wrapText="1"/>
      <protection locked="0" hidden="1"/>
    </xf>
    <xf numFmtId="43" fontId="14" fillId="3" borderId="2" xfId="6" applyFont="1" applyFill="1" applyBorder="1" applyAlignment="1" applyProtection="1">
      <alignment horizontal="right" wrapText="1"/>
      <protection locked="0" hidden="1"/>
    </xf>
    <xf numFmtId="4" fontId="14" fillId="3" borderId="1" xfId="6" applyNumberFormat="1" applyFont="1" applyFill="1" applyBorder="1" applyAlignment="1" applyProtection="1">
      <alignment horizontal="center" wrapText="1"/>
      <protection locked="0" hidden="1"/>
    </xf>
    <xf numFmtId="43" fontId="19" fillId="3" borderId="1" xfId="6" applyFont="1" applyFill="1" applyBorder="1" applyAlignment="1" applyProtection="1">
      <alignment horizontal="right"/>
      <protection locked="0" hidden="1"/>
    </xf>
    <xf numFmtId="0" fontId="0" fillId="4" borderId="8" xfId="0" applyFill="1" applyBorder="1" applyProtection="1">
      <protection locked="0"/>
    </xf>
    <xf numFmtId="44" fontId="0" fillId="4" borderId="1" xfId="0" applyNumberFormat="1" applyFill="1" applyBorder="1" applyProtection="1">
      <protection locked="0"/>
    </xf>
    <xf numFmtId="14" fontId="0" fillId="4" borderId="1" xfId="0" applyNumberFormat="1" applyFill="1" applyBorder="1" applyProtection="1">
      <protection locked="0"/>
    </xf>
    <xf numFmtId="0" fontId="0" fillId="4" borderId="6" xfId="0" applyFill="1" applyBorder="1" applyProtection="1">
      <protection locked="0"/>
    </xf>
    <xf numFmtId="0" fontId="0" fillId="4" borderId="22" xfId="0" applyFill="1" applyBorder="1" applyProtection="1">
      <protection locked="0"/>
    </xf>
    <xf numFmtId="44" fontId="0" fillId="4" borderId="2" xfId="0" applyNumberFormat="1" applyFill="1" applyBorder="1" applyProtection="1">
      <protection locked="0"/>
    </xf>
    <xf numFmtId="14" fontId="0" fillId="4" borderId="2" xfId="0" applyNumberFormat="1" applyFill="1" applyBorder="1" applyProtection="1">
      <protection locked="0"/>
    </xf>
    <xf numFmtId="0" fontId="0" fillId="4" borderId="10" xfId="0" applyFill="1" applyBorder="1" applyProtection="1">
      <protection locked="0"/>
    </xf>
    <xf numFmtId="2" fontId="29" fillId="0" borderId="19" xfId="0" applyNumberFormat="1" applyFont="1" applyBorder="1" applyAlignment="1">
      <alignment vertical="center"/>
    </xf>
    <xf numFmtId="2" fontId="29" fillId="0" borderId="16" xfId="0" applyNumberFormat="1" applyFont="1" applyBorder="1" applyAlignment="1">
      <alignment vertical="center" wrapText="1"/>
    </xf>
    <xf numFmtId="2" fontId="29" fillId="0" borderId="20" xfId="0" applyNumberFormat="1" applyFont="1" applyBorder="1" applyAlignment="1">
      <alignment vertical="center" wrapText="1"/>
    </xf>
    <xf numFmtId="0" fontId="29" fillId="0" borderId="14" xfId="0" applyFont="1" applyBorder="1" applyAlignment="1">
      <alignment vertical="center" wrapText="1"/>
    </xf>
    <xf numFmtId="0" fontId="29" fillId="0" borderId="16" xfId="0" applyFont="1" applyBorder="1" applyAlignment="1">
      <alignment vertical="center" wrapText="1"/>
    </xf>
    <xf numFmtId="0" fontId="29" fillId="0" borderId="20" xfId="0" applyFont="1" applyBorder="1" applyAlignment="1">
      <alignment vertical="center" wrapText="1"/>
    </xf>
    <xf numFmtId="2" fontId="29" fillId="0" borderId="14" xfId="0" applyNumberFormat="1" applyFont="1" applyBorder="1" applyAlignment="1">
      <alignment vertical="center" wrapText="1"/>
    </xf>
    <xf numFmtId="2" fontId="29" fillId="0" borderId="21" xfId="0" applyNumberFormat="1" applyFont="1" applyBorder="1" applyAlignment="1">
      <alignment horizontal="center" vertical="center" wrapText="1"/>
    </xf>
    <xf numFmtId="0" fontId="12" fillId="0" borderId="0" xfId="0" applyFont="1" applyFill="1" applyBorder="1" applyAlignment="1" applyProtection="1">
      <alignment horizontal="left"/>
    </xf>
    <xf numFmtId="0" fontId="12" fillId="0" borderId="7" xfId="0" applyFont="1" applyFill="1" applyBorder="1" applyAlignment="1" applyProtection="1">
      <alignment horizontal="left"/>
    </xf>
    <xf numFmtId="0" fontId="5" fillId="0" borderId="0" xfId="0" applyFont="1" applyFill="1" applyProtection="1"/>
    <xf numFmtId="0" fontId="23" fillId="3" borderId="0" xfId="0" applyFont="1" applyFill="1" applyAlignment="1" applyProtection="1">
      <alignment vertical="center" wrapText="1"/>
    </xf>
    <xf numFmtId="0" fontId="9" fillId="3" borderId="0" xfId="0" applyFont="1" applyFill="1" applyBorder="1" applyAlignment="1" applyProtection="1">
      <alignment horizontal="left" vertical="center" wrapText="1"/>
    </xf>
    <xf numFmtId="0" fontId="0" fillId="0" borderId="11" xfId="0" applyBorder="1" applyProtection="1"/>
    <xf numFmtId="0" fontId="28" fillId="2" borderId="10" xfId="0" applyFont="1" applyFill="1" applyBorder="1" applyAlignment="1" applyProtection="1">
      <alignment horizontal="center" vertical="center"/>
    </xf>
    <xf numFmtId="0" fontId="28" fillId="2" borderId="2" xfId="0" applyFont="1" applyFill="1" applyBorder="1" applyAlignment="1" applyProtection="1">
      <alignment horizontal="center" vertical="center" wrapText="1"/>
    </xf>
    <xf numFmtId="0" fontId="28" fillId="2" borderId="2" xfId="0" applyFont="1" applyFill="1" applyBorder="1" applyAlignment="1" applyProtection="1">
      <alignment horizontal="center" vertical="center"/>
    </xf>
    <xf numFmtId="0" fontId="0" fillId="0" borderId="13" xfId="0" applyBorder="1" applyProtection="1"/>
    <xf numFmtId="44" fontId="0" fillId="0" borderId="3" xfId="0" applyNumberFormat="1" applyBorder="1" applyProtection="1"/>
    <xf numFmtId="14" fontId="0" fillId="0" borderId="3" xfId="0" applyNumberFormat="1" applyBorder="1" applyProtection="1"/>
    <xf numFmtId="0" fontId="0" fillId="0" borderId="12" xfId="0" applyBorder="1" applyProtection="1"/>
    <xf numFmtId="0" fontId="27" fillId="3" borderId="0" xfId="0" applyFont="1" applyFill="1" applyBorder="1" applyAlignment="1" applyProtection="1">
      <alignment horizontal="left" vertical="top" wrapText="1"/>
      <protection hidden="1"/>
    </xf>
    <xf numFmtId="0" fontId="12" fillId="2" borderId="0"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12" fillId="4" borderId="6" xfId="0" applyNumberFormat="1" applyFont="1" applyFill="1" applyBorder="1" applyAlignment="1" applyProtection="1">
      <alignment horizontal="left" vertical="center" wrapText="1"/>
      <protection locked="0"/>
    </xf>
    <xf numFmtId="0" fontId="12" fillId="4" borderId="7" xfId="0" applyNumberFormat="1" applyFont="1" applyFill="1" applyBorder="1" applyAlignment="1" applyProtection="1">
      <alignment horizontal="left" vertical="center" wrapText="1"/>
      <protection locked="0"/>
    </xf>
    <xf numFmtId="0" fontId="12" fillId="4" borderId="8" xfId="0" applyNumberFormat="1" applyFont="1" applyFill="1" applyBorder="1" applyAlignment="1" applyProtection="1">
      <alignment horizontal="left" vertical="center" wrapText="1"/>
      <protection locked="0"/>
    </xf>
    <xf numFmtId="0" fontId="12" fillId="4" borderId="1" xfId="0" applyNumberFormat="1" applyFont="1" applyFill="1" applyBorder="1" applyAlignment="1" applyProtection="1">
      <alignment horizontal="left" vertical="center" wrapText="1"/>
      <protection locked="0"/>
    </xf>
    <xf numFmtId="169" fontId="12" fillId="4" borderId="1" xfId="0" applyNumberFormat="1" applyFont="1" applyFill="1" applyBorder="1" applyAlignment="1" applyProtection="1">
      <alignment horizontal="left" vertical="center" wrapText="1"/>
      <protection locked="0"/>
    </xf>
    <xf numFmtId="0" fontId="7" fillId="2" borderId="0" xfId="0" applyFont="1" applyFill="1" applyBorder="1" applyAlignment="1" applyProtection="1">
      <alignment horizontal="center" vertical="center" wrapText="1"/>
      <protection hidden="1"/>
    </xf>
    <xf numFmtId="0" fontId="12" fillId="2" borderId="1" xfId="0" applyNumberFormat="1" applyFont="1" applyFill="1" applyBorder="1" applyAlignment="1" applyProtection="1">
      <alignment horizontal="left"/>
      <protection hidden="1"/>
    </xf>
    <xf numFmtId="171" fontId="12" fillId="2" borderId="1" xfId="0" applyNumberFormat="1" applyFont="1" applyFill="1" applyBorder="1" applyAlignment="1" applyProtection="1">
      <alignment horizontal="left"/>
      <protection hidden="1"/>
    </xf>
    <xf numFmtId="0" fontId="12" fillId="2" borderId="6" xfId="0" applyFont="1" applyFill="1" applyBorder="1" applyAlignment="1" applyProtection="1">
      <alignment horizontal="left"/>
      <protection hidden="1"/>
    </xf>
    <xf numFmtId="0" fontId="12" fillId="2" borderId="7" xfId="0" applyFont="1" applyFill="1" applyBorder="1" applyAlignment="1" applyProtection="1">
      <alignment horizontal="left"/>
      <protection hidden="1"/>
    </xf>
    <xf numFmtId="0" fontId="17" fillId="4" borderId="1" xfId="0" applyNumberFormat="1" applyFont="1" applyFill="1" applyBorder="1" applyAlignment="1" applyProtection="1">
      <alignment horizontal="left" vertical="center" wrapText="1"/>
      <protection hidden="1"/>
    </xf>
    <xf numFmtId="0" fontId="12" fillId="2" borderId="1" xfId="0" applyFont="1" applyFill="1" applyBorder="1" applyAlignment="1" applyProtection="1">
      <alignment horizontal="left" wrapText="1"/>
      <protection hidden="1"/>
    </xf>
    <xf numFmtId="0" fontId="12" fillId="2" borderId="1" xfId="0" applyFont="1" applyFill="1" applyBorder="1" applyAlignment="1" applyProtection="1">
      <alignment horizontal="left"/>
      <protection hidden="1"/>
    </xf>
    <xf numFmtId="0" fontId="12" fillId="2" borderId="8" xfId="0" applyFont="1" applyFill="1" applyBorder="1" applyAlignment="1" applyProtection="1">
      <alignment horizontal="left"/>
      <protection hidden="1"/>
    </xf>
    <xf numFmtId="169" fontId="12" fillId="2" borderId="6" xfId="0" applyNumberFormat="1" applyFont="1" applyFill="1" applyBorder="1" applyAlignment="1" applyProtection="1">
      <alignment horizontal="left"/>
      <protection hidden="1"/>
    </xf>
    <xf numFmtId="169" fontId="12" fillId="2" borderId="7" xfId="0" applyNumberFormat="1" applyFont="1" applyFill="1" applyBorder="1" applyAlignment="1" applyProtection="1">
      <alignment horizontal="left"/>
      <protection hidden="1"/>
    </xf>
    <xf numFmtId="169" fontId="12" fillId="2" borderId="8" xfId="0" applyNumberFormat="1" applyFont="1" applyFill="1" applyBorder="1" applyAlignment="1" applyProtection="1">
      <alignment horizontal="left"/>
      <protection hidden="1"/>
    </xf>
    <xf numFmtId="0" fontId="17" fillId="4" borderId="6" xfId="0" applyNumberFormat="1" applyFont="1" applyFill="1" applyBorder="1" applyAlignment="1" applyProtection="1">
      <alignment horizontal="left" vertical="center" wrapText="1"/>
      <protection hidden="1"/>
    </xf>
    <xf numFmtId="0" fontId="17" fillId="4" borderId="7" xfId="0" applyNumberFormat="1" applyFont="1" applyFill="1" applyBorder="1" applyAlignment="1" applyProtection="1">
      <alignment horizontal="left" vertical="center" wrapText="1"/>
      <protection hidden="1"/>
    </xf>
    <xf numFmtId="0" fontId="17" fillId="4" borderId="8" xfId="0" applyNumberFormat="1" applyFont="1" applyFill="1" applyBorder="1" applyAlignment="1" applyProtection="1">
      <alignment horizontal="left" vertical="center" wrapText="1"/>
      <protection hidden="1"/>
    </xf>
    <xf numFmtId="0" fontId="12" fillId="2" borderId="6" xfId="0" applyFont="1" applyFill="1" applyBorder="1" applyAlignment="1" applyProtection="1">
      <alignment horizontal="left" wrapText="1"/>
    </xf>
    <xf numFmtId="0" fontId="12" fillId="2" borderId="7" xfId="0" applyFont="1" applyFill="1" applyBorder="1" applyAlignment="1" applyProtection="1">
      <alignment horizontal="left" wrapText="1"/>
    </xf>
    <xf numFmtId="0" fontId="12" fillId="2" borderId="8" xfId="0" applyFont="1" applyFill="1" applyBorder="1" applyAlignment="1" applyProtection="1">
      <alignment horizontal="left" wrapText="1"/>
    </xf>
    <xf numFmtId="0" fontId="12" fillId="2" borderId="0" xfId="0" applyFont="1" applyFill="1" applyBorder="1" applyAlignment="1" applyProtection="1">
      <alignment horizontal="left"/>
    </xf>
    <xf numFmtId="0" fontId="12" fillId="2" borderId="6" xfId="0" applyFont="1" applyFill="1" applyBorder="1" applyAlignment="1" applyProtection="1">
      <alignment horizontal="left"/>
    </xf>
    <xf numFmtId="0" fontId="12" fillId="2" borderId="7" xfId="0" applyFont="1" applyFill="1" applyBorder="1" applyAlignment="1" applyProtection="1">
      <alignment horizontal="left"/>
    </xf>
    <xf numFmtId="0" fontId="12" fillId="2" borderId="8" xfId="0" applyFont="1" applyFill="1" applyBorder="1" applyAlignment="1" applyProtection="1">
      <alignment horizontal="left"/>
    </xf>
    <xf numFmtId="0" fontId="6" fillId="3" borderId="0" xfId="0" applyFont="1" applyFill="1" applyBorder="1" applyAlignment="1" applyProtection="1">
      <alignment horizontal="left" vertical="center" wrapText="1"/>
    </xf>
    <xf numFmtId="0" fontId="0" fillId="3" borderId="0" xfId="0" applyFill="1" applyBorder="1" applyAlignment="1" applyProtection="1">
      <alignment horizontal="left" vertical="center" wrapText="1"/>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1" fillId="0" borderId="0" xfId="0" applyFont="1" applyFill="1" applyBorder="1" applyAlignment="1">
      <alignment horizontal="center" vertical="center" wrapText="1"/>
    </xf>
    <xf numFmtId="43" fontId="16" fillId="5" borderId="0" xfId="6" applyFont="1" applyFill="1" applyAlignment="1">
      <alignment horizontal="center" vertical="top"/>
    </xf>
    <xf numFmtId="0" fontId="6" fillId="0" borderId="0" xfId="0" applyFont="1" applyBorder="1" applyAlignment="1" applyProtection="1">
      <alignment horizontal="left" vertical="center" wrapText="1"/>
    </xf>
    <xf numFmtId="0" fontId="34" fillId="2" borderId="1"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left" wrapText="1"/>
    </xf>
    <xf numFmtId="169" fontId="12" fillId="2" borderId="6" xfId="0" applyNumberFormat="1" applyFont="1" applyFill="1" applyBorder="1" applyAlignment="1" applyProtection="1">
      <alignment horizontal="left"/>
    </xf>
    <xf numFmtId="169" fontId="12" fillId="2" borderId="7" xfId="0" applyNumberFormat="1" applyFont="1" applyFill="1" applyBorder="1" applyAlignment="1" applyProtection="1">
      <alignment horizontal="left"/>
    </xf>
    <xf numFmtId="169" fontId="12" fillId="2" borderId="8" xfId="0" applyNumberFormat="1" applyFont="1" applyFill="1" applyBorder="1" applyAlignment="1" applyProtection="1">
      <alignment horizontal="left"/>
    </xf>
    <xf numFmtId="0" fontId="12"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4" fillId="2" borderId="5" xfId="0" applyFont="1" applyFill="1" applyBorder="1" applyAlignment="1" applyProtection="1">
      <alignment horizontal="center" vertical="center" wrapText="1"/>
    </xf>
    <xf numFmtId="0" fontId="12" fillId="2" borderId="1" xfId="0" applyFont="1" applyFill="1" applyBorder="1" applyAlignment="1" applyProtection="1">
      <alignment horizontal="left"/>
    </xf>
    <xf numFmtId="171" fontId="12" fillId="2" borderId="1" xfId="0" applyNumberFormat="1" applyFont="1" applyFill="1" applyBorder="1" applyAlignment="1" applyProtection="1">
      <alignment horizontal="left"/>
    </xf>
    <xf numFmtId="0" fontId="17" fillId="4" borderId="1" xfId="0" applyNumberFormat="1" applyFont="1" applyFill="1" applyBorder="1" applyAlignment="1" applyProtection="1">
      <alignment horizontal="left" vertical="center" wrapText="1"/>
    </xf>
    <xf numFmtId="0" fontId="12" fillId="2" borderId="1" xfId="0" applyNumberFormat="1" applyFont="1" applyFill="1" applyBorder="1" applyAlignment="1" applyProtection="1">
      <alignment horizontal="left"/>
    </xf>
    <xf numFmtId="0" fontId="5" fillId="0" borderId="14" xfId="0" applyFont="1" applyBorder="1" applyAlignment="1">
      <alignment vertical="center" wrapText="1"/>
    </xf>
    <xf numFmtId="0" fontId="5" fillId="0" borderId="16" xfId="0" applyFont="1" applyBorder="1" applyAlignment="1">
      <alignment vertical="center" wrapText="1"/>
    </xf>
    <xf numFmtId="0" fontId="29" fillId="0" borderId="19"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4" xfId="0" applyFont="1" applyBorder="1" applyAlignment="1">
      <alignment horizontal="center" vertical="center" wrapText="1"/>
    </xf>
  </cellXfs>
  <cellStyles count="9">
    <cellStyle name="Komma" xfId="6" builtinId="3"/>
    <cellStyle name="Prozent" xfId="7" builtinId="5"/>
    <cellStyle name="Standard" xfId="0" builtinId="0"/>
    <cellStyle name="Standard 2" xfId="3" xr:uid="{00000000-0005-0000-0000-000003000000}"/>
    <cellStyle name="Standard 2 2" xfId="2" xr:uid="{00000000-0005-0000-0000-000004000000}"/>
    <cellStyle name="Standard 3" xfId="1" xr:uid="{00000000-0005-0000-0000-000005000000}"/>
    <cellStyle name="Standard 4" xfId="4" xr:uid="{00000000-0005-0000-0000-000006000000}"/>
    <cellStyle name="Standard 4 2" xfId="5" xr:uid="{00000000-0005-0000-0000-000007000000}"/>
    <cellStyle name="Währung" xfId="8" builtinId="4"/>
  </cellStyles>
  <dxfs count="66">
    <dxf>
      <font>
        <b/>
        <i/>
      </font>
    </dxf>
    <dxf>
      <font>
        <b/>
        <i val="0"/>
      </font>
    </dxf>
    <dxf>
      <fill>
        <patternFill>
          <bgColor theme="0" tint="-4.9989318521683403E-2"/>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patternType="solid">
          <bgColor theme="0" tint="-4.9989318521683403E-2"/>
        </patternFill>
      </fill>
    </dxf>
    <dxf>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border>
      <protection locked="0" hidden="0"/>
    </dxf>
    <dxf>
      <numFmt numFmtId="19" formatCode="dd/mm/yyyy"/>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ill>
        <patternFill patternType="solid">
          <fgColor indexed="64"/>
          <bgColor theme="0" tint="-4.9989318521683403E-2"/>
        </patternFill>
      </fill>
      <border diagonalUp="0" diagonalDown="0">
        <left/>
        <right style="thin">
          <color theme="0" tint="-0.249977111117893"/>
        </right>
        <top style="thin">
          <color theme="0" tint="-0.249977111117893"/>
        </top>
        <bottom style="thin">
          <color theme="0" tint="-0.249977111117893"/>
        </bottom>
      </border>
      <protection locked="0" hidden="0"/>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ill>
        <patternFill patternType="solid">
          <fgColor indexed="64"/>
          <bgColor theme="0" tint="-4.9989318521683403E-2"/>
        </patternFill>
      </fill>
      <protection locked="0" hidden="0"/>
    </dxf>
    <dxf>
      <border outline="0">
        <bottom style="thin">
          <color theme="0" tint="-0.249977111117893"/>
        </bottom>
      </border>
    </dxf>
    <dxf>
      <protection locked="1"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center" vertical="bottom" textRotation="0" wrapText="0" indent="0" justifyLastLine="0" shrinkToFit="0" readingOrder="0"/>
      <border diagonalUp="0" diagonalDown="0">
        <left/>
        <right/>
        <top style="thin">
          <color theme="0" tint="-0.249977111117893"/>
        </top>
        <bottom style="thin">
          <color theme="0" tint="-0.249977111117893"/>
        </bottom>
      </border>
      <protection locked="0" hidden="0"/>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0"/>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66"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0"/>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0" hidden="0"/>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top style="thin">
          <color theme="0" tint="-0.249977111117893"/>
        </top>
        <bottom/>
        <vertical/>
        <horizontal/>
      </border>
      <protection locked="0" hidden="0"/>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0"/>
    </dxf>
    <dxf>
      <fill>
        <patternFill patternType="solid">
          <fgColor indexed="64"/>
          <bgColor theme="0" tint="-4.9989318521683403E-2"/>
        </patternFill>
      </fill>
      <alignment horizontal="left" vertical="bottom" textRotation="0" wrapText="0" indent="0" justifyLastLine="0" shrinkToFit="0" readingOrder="0"/>
      <border diagonalUp="0" diagonalDown="0">
        <left style="thin">
          <color theme="0" tint="-0.249977111117893"/>
        </left>
        <right/>
        <top style="thin">
          <color theme="0" tint="-0.249977111117893"/>
        </top>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top style="thin">
          <color theme="0" tint="-0.249977111117893"/>
        </top>
        <bottom/>
        <vertical/>
        <horizontal/>
      </border>
      <protection locked="0" hidden="0"/>
    </dxf>
    <dxf>
      <border outline="0">
        <left style="thin">
          <color theme="0" tint="-0.249977111117893"/>
        </left>
        <right style="thin">
          <color theme="0" tint="-0.249977111117893"/>
        </right>
        <top style="thin">
          <color theme="0" tint="-0.249977111117893"/>
        </top>
        <bottom style="thin">
          <color theme="0" tint="-0.249977111117893"/>
        </bottom>
      </border>
    </dxf>
    <dxf>
      <protection locked="0" hidden="0"/>
    </dxf>
    <dxf>
      <alignment horizontal="center" vertical="bottom" textRotation="0" wrapText="0" indent="0" justifyLastLine="0" shrinkToFit="0" readingOrder="0"/>
      <protection locked="1" hidden="0"/>
    </dxf>
  </dxfs>
  <tableStyles count="1" defaultTableStyle="TableStyleMedium2" defaultPivotStyle="PivotStyleLight16">
    <tableStyle name="Tabellenformat 1" pivot="0" count="0" xr9:uid="{00000000-0011-0000-FFFF-FFFF00000000}"/>
  </tableStyles>
  <colors>
    <mruColors>
      <color rgb="FFFFFFCC"/>
      <color rgb="FFFF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12:D25" totalsRowShown="0" headerRowDxfId="65" dataDxfId="64" tableBorderDxfId="63">
  <autoFilter ref="A12:D25" xr:uid="{00000000-0009-0000-0100-000002000000}"/>
  <tableColumns count="4">
    <tableColumn id="1" xr3:uid="{00000000-0010-0000-0000-000001000000}" name="Spalte1" dataDxfId="62">
      <calculatedColumnFormula>ROW()-12</calculatedColumnFormula>
    </tableColumn>
    <tableColumn id="2" xr3:uid="{00000000-0010-0000-0000-000002000000}" name="Spalte2" dataDxfId="61"/>
    <tableColumn id="3" xr3:uid="{00000000-0010-0000-0000-000003000000}" name="Spalte3" dataDxfId="60"/>
    <tableColumn id="4" xr3:uid="{00000000-0010-0000-0000-000004000000}" name="Spalte4" dataDxfId="59"/>
  </tableColumns>
  <tableStyleInfo name="Tabellenformat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1" displayName="Tabelle1" ref="A11:O29" totalsRowShown="0" headerRowDxfId="58" dataDxfId="56" headerRowBorderDxfId="57" tableBorderDxfId="55" totalsRowBorderDxfId="54" headerRowCellStyle="Komma" dataCellStyle="Komma">
  <tableColumns count="15">
    <tableColumn id="1" xr3:uid="{00000000-0010-0000-0100-000001000000}" name="Spalte1" dataDxfId="53">
      <calculatedColumnFormula>ROW()-11</calculatedColumnFormula>
    </tableColumn>
    <tableColumn id="17" xr3:uid="{00000000-0010-0000-0100-000011000000}" name="Spalte13" dataDxfId="52"/>
    <tableColumn id="2" xr3:uid="{00000000-0010-0000-0100-000002000000}" name="Spalte2" dataDxfId="51"/>
    <tableColumn id="3" xr3:uid="{00000000-0010-0000-0100-000003000000}" name="Spalte3" dataDxfId="50"/>
    <tableColumn id="4" xr3:uid="{00000000-0010-0000-0100-000004000000}" name="Spalte4" dataDxfId="49"/>
    <tableColumn id="5" xr3:uid="{00000000-0010-0000-0100-000005000000}" name="Spalte5" dataDxfId="48" dataCellStyle="Prozent"/>
    <tableColumn id="13" xr3:uid="{00000000-0010-0000-0100-00000D000000}" name="Spalte52" dataDxfId="47" dataCellStyle="Prozent"/>
    <tableColumn id="14" xr3:uid="{00000000-0010-0000-0100-00000E000000}" name="Spalte53" dataDxfId="46" dataCellStyle="Prozent"/>
    <tableColumn id="6" xr3:uid="{00000000-0010-0000-0100-000006000000}" name="Spalte6" dataDxfId="45"/>
    <tableColumn id="7" xr3:uid="{00000000-0010-0000-0100-000007000000}" name="Spalte7" dataDxfId="44"/>
    <tableColumn id="8" xr3:uid="{00000000-0010-0000-0100-000008000000}" name="Spalte8" dataDxfId="43"/>
    <tableColumn id="16" xr3:uid="{00000000-0010-0000-0100-000010000000}" name="Spalte82" dataDxfId="42"/>
    <tableColumn id="9" xr3:uid="{00000000-0010-0000-0100-000009000000}" name="Spalte9" dataDxfId="41" dataCellStyle="Komma">
      <calculatedColumnFormula>IF(ISBLANK($K12),"0,00",IF(K12="Pauschalwerte ohne Urlaubsabgeltung",IF($H12="Stunden",VLOOKUP($J12,'Grundlagen VKO'!$A$12:$B$17,2),IF($H12="Monat",VLOOKUP($J12,'Grundlagen VKO'!$A$20:$B$25,2),IF($H12="Jahr",VLOOKUP($J12,'Grundlagen VKO'!$A$28:$B$33,2)))),IF($H12="Stunden",VLOOKUP($J12,'Grundlagen VKO'!$A$38:$B$43,2),IF($H12="Monat",VLOOKUP($J12,'Grundlagen VKO'!$A$46:$B$51,2),"Auswahl nicht möglich"))))</calculatedColumnFormula>
    </tableColumn>
    <tableColumn id="10" xr3:uid="{00000000-0010-0000-0100-00000A000000}" name="Spalte10" dataDxfId="40" dataCellStyle="Komma">
      <calculatedColumnFormula>IF(H12="Stunden",$I12*$M12,$M12)</calculatedColumnFormula>
    </tableColumn>
    <tableColumn id="11" xr3:uid="{00000000-0010-0000-0100-00000B000000}" name="Spalte11" dataDxfId="39" dataCellStyle="Komma">
      <calculatedColumnFormula>IF(AND(H12="Jahr",AND(K12="Pauschalwerte mit Urlaubsabgeltung")),"0,00",IF(H12="Stunden",($I12*$M12),((($N12/40)*$G12)*$F12)))</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UN_LOHN" displayName="UN_LOHN" ref="A13:U37" totalsRowShown="0" headerRowDxfId="38" dataDxfId="36" headerRowBorderDxfId="37" tableBorderDxfId="35" totalsRowBorderDxfId="34" headerRowCellStyle="Komma" dataCellStyle="Komma">
  <autoFilter ref="A13:U37" xr:uid="{00000000-0009-0000-0100-000004000000}"/>
  <tableColumns count="21">
    <tableColumn id="1" xr3:uid="{00000000-0010-0000-0200-000001000000}" name="Spalte1" dataDxfId="33"/>
    <tableColumn id="16" xr3:uid="{00000000-0010-0000-0200-000010000000}" name="Spalte16" dataDxfId="32"/>
    <tableColumn id="2" xr3:uid="{00000000-0010-0000-0200-000002000000}" name="Spalte2" dataDxfId="31"/>
    <tableColumn id="3" xr3:uid="{00000000-0010-0000-0200-000003000000}" name="Spalte3" dataDxfId="30"/>
    <tableColumn id="4" xr3:uid="{00000000-0010-0000-0200-000004000000}" name="Spalte4" dataDxfId="29"/>
    <tableColumn id="6" xr3:uid="{00000000-0010-0000-0200-000006000000}" name="Spalte6" dataDxfId="28" dataCellStyle="Prozent"/>
    <tableColumn id="5" xr3:uid="{00000000-0010-0000-0200-000005000000}" name="Spalte62" dataDxfId="27" dataCellStyle="Prozent"/>
    <tableColumn id="7" xr3:uid="{00000000-0010-0000-0200-000007000000}" name="Spalte7" dataDxfId="26" dataCellStyle="Komma"/>
    <tableColumn id="9" xr3:uid="{00000000-0010-0000-0200-000009000000}" name="Spalte9" dataDxfId="25" dataCellStyle="Komma"/>
    <tableColumn id="10" xr3:uid="{00000000-0010-0000-0200-00000A000000}" name="Spalte10" dataDxfId="24" dataCellStyle="Komma">
      <calculatedColumnFormula>IF(ISBLANK($I14),"0,00",IF($F14="Stunden",VLOOKUP($I14,'Grundlage UN-Lohn'!$M$9:$R$13,2),IF($F14="Monat",VLOOKUP($I14,'Grundlage UN-Lohn'!$M$2:$R$6,2),"0,00")))</calculatedColumnFormula>
    </tableColumn>
    <tableColumn id="18" xr3:uid="{00000000-0010-0000-0200-000012000000}" name="Spalte102" dataDxfId="23" dataCellStyle="Komma"/>
    <tableColumn id="23" xr3:uid="{00000000-0010-0000-0200-000017000000}" name="Spalte1023" dataDxfId="22" dataCellStyle="Komma"/>
    <tableColumn id="22" xr3:uid="{00000000-0010-0000-0200-000016000000}" name="Spalte1022" dataDxfId="21" dataCellStyle="Komma"/>
    <tableColumn id="21" xr3:uid="{00000000-0010-0000-0200-000015000000}" name="Spalte103" dataDxfId="20" dataCellStyle="Komma"/>
    <tableColumn id="11" xr3:uid="{00000000-0010-0000-0200-00000B000000}" name="Spalte11" dataDxfId="19" dataCellStyle="Komma">
      <calculatedColumnFormula>IF(ISBLANK($I14),"0,00",IF(AND($F14="Stunden",$K14="Ja"),VLOOKUP($I14,'Grundlage UN-Lohn'!$M$9:$R$13,3),IF(AND($F14="Monat",$K14="Ja"),VLOOKUP($I14,'Grundlage UN-Lohn'!$M$2:$R$6,3),"0,00")))</calculatedColumnFormula>
    </tableColumn>
    <tableColumn id="12" xr3:uid="{00000000-0010-0000-0200-00000C000000}" name="Spalte12" dataDxfId="18" dataCellStyle="Komma">
      <calculatedColumnFormula>IF(ISBLANK($I14),"0,00",IF(AND($F14="Stunden",$L14="Ja"),VLOOKUP($I14,'Grundlage UN-Lohn'!$M$9:$R$13,4),IF(AND($F14="Monat",$L14="Ja"),VLOOKUP($I14,'Grundlage UN-Lohn'!$M$2:$R$6,4),"0,00")))</calculatedColumnFormula>
    </tableColumn>
    <tableColumn id="13" xr3:uid="{00000000-0010-0000-0200-00000D000000}" name="Spalte13" dataDxfId="17" dataCellStyle="Komma">
      <calculatedColumnFormula>IF(ISBLANK($I14),"0,00",IF(AND($F14="Stunden",$M14="Ja"),VLOOKUP($I14,'Grundlage UN-Lohn'!$M$9:$R$13,5),IF(AND($F14="Monat",$M14="Ja"),VLOOKUP($I14,'Grundlage UN-Lohn'!$M$2:$R$6,5),"0,00")))</calculatedColumnFormula>
    </tableColumn>
    <tableColumn id="14" xr3:uid="{00000000-0010-0000-0200-00000E000000}" name="Spalte14" dataDxfId="16" dataCellStyle="Komma">
      <calculatedColumnFormula>IF(ISBLANK($I14),"0,00",IF(AND($F14="Stunden",$N14="Ja"),VLOOKUP($I14,'Grundlage UN-Lohn'!$M$9:$R$13,6),IF(AND($F14="Monat",$N14="Ja"),VLOOKUP($I14,'Grundlage UN-Lohn'!$M$2:$R$6,6),"0,00")))</calculatedColumnFormula>
    </tableColumn>
    <tableColumn id="15" xr3:uid="{00000000-0010-0000-0200-00000F000000}" name="Spalte15" dataDxfId="15" dataCellStyle="Komma">
      <calculatedColumnFormula>IF(OR(K14="Ja",L14="Ja",M14="Ja",N14="Ja"),ROUND(J14+SUM(O14:R14),0),J14)</calculatedColumnFormula>
    </tableColumn>
    <tableColumn id="17" xr3:uid="{00000000-0010-0000-0200-000011000000}" name="Spalte17" dataDxfId="14" dataCellStyle="Komma">
      <calculatedColumnFormula>IF(F14=0,0,IF(F14="Stunden",S14*H14,IF(F14="Monat",S14*G14)))</calculatedColumnFormula>
    </tableColumn>
    <tableColumn id="20" xr3:uid="{00000000-0010-0000-0200-000014000000}" name="Spalte20" dataDxfId="1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elle3" displayName="Tabelle3" ref="A12:D25" totalsRowShown="0" headerRowDxfId="12" dataDxfId="10" headerRowBorderDxfId="11" tableBorderDxfId="9" totalsRowBorderDxfId="8">
  <autoFilter ref="A12:D25" xr:uid="{00000000-0009-0000-0100-000003000000}"/>
  <tableColumns count="4">
    <tableColumn id="1" xr3:uid="{00000000-0010-0000-0300-000001000000}" name="Spalte1" dataDxfId="7"/>
    <tableColumn id="2" xr3:uid="{00000000-0010-0000-0300-000002000000}" name="Spalte2" dataDxfId="6"/>
    <tableColumn id="3" xr3:uid="{00000000-0010-0000-0300-000003000000}" name="Spalte3" dataDxfId="5"/>
    <tableColumn id="4" xr3:uid="{00000000-0010-0000-0300-000004000000}" name="Spalte4" dataDxfId="4"/>
  </tableColumns>
  <tableStyleInfo name="Tabellenformat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3" tint="0.79998168889431442"/>
    <pageSetUpPr fitToPage="1"/>
  </sheetPr>
  <dimension ref="A1:M58"/>
  <sheetViews>
    <sheetView showGridLines="0" tabSelected="1" zoomScale="90" zoomScaleNormal="90" workbookViewId="0">
      <selection activeCell="E8" sqref="E8"/>
    </sheetView>
  </sheetViews>
  <sheetFormatPr baseColWidth="10" defaultRowHeight="15" x14ac:dyDescent="0.25"/>
  <cols>
    <col min="1" max="1" width="58.28515625" style="169" customWidth="1"/>
    <col min="2" max="2" width="20" style="169" customWidth="1"/>
    <col min="3" max="3" width="21.7109375" style="169" customWidth="1"/>
    <col min="4" max="4" width="8.42578125" style="169" customWidth="1"/>
    <col min="5" max="5" width="25" style="169" customWidth="1"/>
    <col min="6" max="6" width="7.28515625" style="159" customWidth="1"/>
    <col min="7" max="7" width="53.28515625" style="210" customWidth="1"/>
    <col min="8" max="8" width="13.28515625" style="159" bestFit="1" customWidth="1"/>
    <col min="9" max="9" width="16" style="161" customWidth="1"/>
    <col min="10" max="10" width="36.28515625" style="161" customWidth="1"/>
    <col min="11" max="11" width="29.42578125" style="167" bestFit="1" customWidth="1"/>
    <col min="12" max="12" width="11.42578125" style="167"/>
    <col min="13" max="13" width="47.85546875" style="167" bestFit="1" customWidth="1"/>
    <col min="14" max="16384" width="11.42578125" style="169"/>
  </cols>
  <sheetData>
    <row r="1" spans="1:13" s="159" customFormat="1" x14ac:dyDescent="0.25">
      <c r="G1" s="160"/>
      <c r="I1" s="161"/>
      <c r="J1" s="161"/>
      <c r="K1" s="161"/>
      <c r="L1" s="161"/>
      <c r="M1" s="161"/>
    </row>
    <row r="2" spans="1:13" s="159" customFormat="1" x14ac:dyDescent="0.25">
      <c r="G2" s="160"/>
      <c r="I2" s="161"/>
      <c r="J2" s="161"/>
      <c r="K2" s="161"/>
      <c r="L2" s="161"/>
      <c r="M2" s="161"/>
    </row>
    <row r="3" spans="1:13" ht="48.75" customHeight="1" x14ac:dyDescent="0.25">
      <c r="A3" s="271" t="s">
        <v>94</v>
      </c>
      <c r="B3" s="272"/>
      <c r="C3" s="89"/>
      <c r="D3" s="162" t="s">
        <v>5</v>
      </c>
      <c r="E3" s="88"/>
      <c r="F3" s="163"/>
      <c r="G3" s="164" t="s">
        <v>37</v>
      </c>
      <c r="H3" s="165"/>
      <c r="I3" s="166"/>
      <c r="J3" s="166"/>
      <c r="L3" s="168"/>
    </row>
    <row r="4" spans="1:13" ht="15.75" x14ac:dyDescent="0.25">
      <c r="A4" s="170"/>
      <c r="B4" s="171"/>
      <c r="C4" s="172"/>
      <c r="D4" s="173"/>
      <c r="E4" s="173"/>
      <c r="F4" s="163"/>
      <c r="G4" s="174"/>
      <c r="H4" s="175"/>
      <c r="I4" s="175"/>
      <c r="J4" s="175"/>
      <c r="K4" s="176"/>
    </row>
    <row r="5" spans="1:13" ht="43.5" x14ac:dyDescent="0.25">
      <c r="A5" s="278" t="s">
        <v>39</v>
      </c>
      <c r="B5" s="278"/>
      <c r="C5" s="278"/>
      <c r="D5" s="278"/>
      <c r="E5" s="278"/>
      <c r="F5" s="163"/>
      <c r="G5" s="177" t="s">
        <v>38</v>
      </c>
      <c r="H5" s="178"/>
      <c r="I5" s="179"/>
      <c r="J5" s="179"/>
    </row>
    <row r="6" spans="1:13" x14ac:dyDescent="0.25">
      <c r="A6" s="173"/>
      <c r="B6" s="173"/>
      <c r="C6" s="173"/>
      <c r="D6" s="173"/>
      <c r="E6" s="173"/>
      <c r="F6" s="173"/>
      <c r="G6" s="180"/>
      <c r="H6" s="165"/>
      <c r="I6" s="166"/>
      <c r="J6" s="166"/>
    </row>
    <row r="7" spans="1:13" ht="41.25" customHeight="1" x14ac:dyDescent="0.25">
      <c r="A7" s="181" t="s">
        <v>171</v>
      </c>
      <c r="B7" s="276"/>
      <c r="C7" s="276"/>
      <c r="D7" s="276"/>
      <c r="E7" s="182"/>
      <c r="F7" s="182"/>
      <c r="G7" s="183"/>
      <c r="H7" s="165"/>
      <c r="I7" s="166"/>
      <c r="J7" s="166"/>
    </row>
    <row r="8" spans="1:13" ht="41.25" customHeight="1" x14ac:dyDescent="0.25">
      <c r="A8" s="181" t="s">
        <v>92</v>
      </c>
      <c r="B8" s="273"/>
      <c r="C8" s="274"/>
      <c r="D8" s="275"/>
      <c r="E8" s="182"/>
      <c r="F8" s="182"/>
      <c r="G8" s="183"/>
      <c r="H8" s="165"/>
      <c r="I8" s="166"/>
      <c r="J8" s="166"/>
    </row>
    <row r="9" spans="1:13" ht="34.5" customHeight="1" x14ac:dyDescent="0.25">
      <c r="A9" s="181" t="s">
        <v>3</v>
      </c>
      <c r="B9" s="276"/>
      <c r="C9" s="276"/>
      <c r="D9" s="276"/>
      <c r="E9" s="184"/>
      <c r="F9" s="185"/>
      <c r="G9" s="186"/>
      <c r="H9" s="187"/>
      <c r="I9" s="188"/>
      <c r="J9" s="188"/>
    </row>
    <row r="10" spans="1:13" ht="43.5" x14ac:dyDescent="0.25">
      <c r="A10" s="189" t="s">
        <v>172</v>
      </c>
      <c r="B10" s="277"/>
      <c r="C10" s="277"/>
      <c r="D10" s="277"/>
      <c r="E10" s="182"/>
      <c r="F10" s="185"/>
      <c r="G10" s="177" t="s">
        <v>91</v>
      </c>
      <c r="H10" s="190"/>
      <c r="I10" s="166"/>
      <c r="J10" s="166"/>
    </row>
    <row r="11" spans="1:13" x14ac:dyDescent="0.25">
      <c r="A11" s="173"/>
      <c r="B11" s="173"/>
      <c r="C11" s="191"/>
      <c r="D11" s="173"/>
      <c r="E11" s="173"/>
      <c r="F11" s="185"/>
      <c r="G11" s="183"/>
      <c r="H11" s="165"/>
      <c r="I11" s="166"/>
      <c r="J11" s="166"/>
    </row>
    <row r="12" spans="1:13" x14ac:dyDescent="0.25">
      <c r="A12" s="171" t="s">
        <v>16</v>
      </c>
      <c r="B12" s="192" t="s">
        <v>17</v>
      </c>
      <c r="C12" s="88"/>
      <c r="D12" s="192" t="s">
        <v>6</v>
      </c>
      <c r="E12" s="88"/>
      <c r="F12" s="185"/>
      <c r="G12" s="183"/>
      <c r="H12" s="165"/>
      <c r="I12" s="166"/>
      <c r="J12" s="166"/>
    </row>
    <row r="13" spans="1:13" x14ac:dyDescent="0.25">
      <c r="A13" s="173"/>
      <c r="B13" s="173"/>
      <c r="C13" s="191"/>
      <c r="D13" s="173"/>
      <c r="E13" s="191"/>
      <c r="F13" s="185"/>
      <c r="G13" s="183"/>
      <c r="H13" s="165"/>
      <c r="I13" s="166"/>
      <c r="J13" s="166"/>
    </row>
    <row r="14" spans="1:13" x14ac:dyDescent="0.25">
      <c r="A14" s="193"/>
      <c r="B14" s="173"/>
      <c r="C14" s="173"/>
      <c r="D14" s="173"/>
      <c r="E14" s="173"/>
      <c r="F14" s="185"/>
      <c r="G14" s="194"/>
      <c r="H14" s="165"/>
    </row>
    <row r="15" spans="1:13" ht="24" x14ac:dyDescent="0.25">
      <c r="A15" s="195" t="s">
        <v>173</v>
      </c>
      <c r="B15" s="196" t="str">
        <f>IF(B8="Digital Innovation",0.5,IF(B8="Digital Creativity",0.75,IF(B8="Cross Innovation",0.85," ")))</f>
        <v xml:space="preserve"> </v>
      </c>
      <c r="C15" s="197"/>
      <c r="D15" s="198"/>
      <c r="E15" s="198"/>
      <c r="F15" s="198"/>
      <c r="G15" s="183"/>
      <c r="H15" s="165"/>
    </row>
    <row r="16" spans="1:13" x14ac:dyDescent="0.25">
      <c r="A16" s="185"/>
      <c r="B16" s="185"/>
      <c r="C16" s="185"/>
      <c r="D16" s="185"/>
      <c r="E16" s="185"/>
      <c r="F16" s="185"/>
      <c r="G16" s="183"/>
      <c r="H16" s="165"/>
    </row>
    <row r="17" spans="1:8" x14ac:dyDescent="0.25">
      <c r="A17" s="199"/>
      <c r="B17" s="199"/>
      <c r="C17" s="199"/>
      <c r="D17" s="185"/>
      <c r="E17" s="185"/>
      <c r="F17" s="185"/>
      <c r="G17" s="183"/>
      <c r="H17" s="173"/>
    </row>
    <row r="18" spans="1:8" ht="48" x14ac:dyDescent="0.25">
      <c r="A18" s="195"/>
      <c r="B18" s="200" t="s">
        <v>174</v>
      </c>
      <c r="C18" s="201" t="s">
        <v>8</v>
      </c>
      <c r="D18" s="185"/>
      <c r="E18" s="185"/>
      <c r="F18" s="185"/>
      <c r="G18" s="270" t="str">
        <f>IF($C$3=1,IF($B$23&gt;0,'Auswahllisten und NR'!$A$10,IF($B$23=0,"Hinweis: Bitte geben Sie die Angaben lt. Zuwendungsbescheid ein."))," ")</f>
        <v xml:space="preserve"> </v>
      </c>
      <c r="H18" s="173"/>
    </row>
    <row r="19" spans="1:8" ht="24" x14ac:dyDescent="0.25">
      <c r="A19" s="195"/>
      <c r="B19" s="202" t="s">
        <v>40</v>
      </c>
      <c r="C19" s="195" t="s">
        <v>7</v>
      </c>
      <c r="D19" s="185"/>
      <c r="E19" s="185"/>
      <c r="F19" s="185"/>
      <c r="G19" s="270"/>
      <c r="H19" s="173"/>
    </row>
    <row r="20" spans="1:8" x14ac:dyDescent="0.25">
      <c r="A20" s="79" t="s">
        <v>175</v>
      </c>
      <c r="B20" s="86"/>
      <c r="C20" s="80">
        <f>SUMIF(Meilensteine!D13:D25,"JA",Meilensteine!C13:C25)</f>
        <v>0</v>
      </c>
      <c r="D20" s="185"/>
      <c r="E20" s="203"/>
      <c r="F20" s="185"/>
      <c r="G20" s="270"/>
      <c r="H20" s="173"/>
    </row>
    <row r="21" spans="1:8" x14ac:dyDescent="0.25">
      <c r="A21" s="81" t="s">
        <v>168</v>
      </c>
      <c r="B21" s="86"/>
      <c r="C21" s="80">
        <f>Personalausgaben!O30</f>
        <v>0</v>
      </c>
      <c r="D21" s="185"/>
      <c r="E21" s="203"/>
      <c r="F21" s="185"/>
      <c r="G21" s="270"/>
      <c r="H21" s="173"/>
    </row>
    <row r="22" spans="1:8" x14ac:dyDescent="0.25">
      <c r="A22" s="81" t="str">
        <f>IF(B8=0," ",IF(NOT($B$8="Digital Innovation"),"Unternehmerlohn"," "))</f>
        <v xml:space="preserve"> </v>
      </c>
      <c r="B22" s="87"/>
      <c r="C22" s="80">
        <f>IF(A22=" ",0,IF(Unternehmerlohn!T38&gt;$B$22,$B$22,Unternehmerlohn!T38))</f>
        <v>0</v>
      </c>
      <c r="D22" s="185"/>
      <c r="E22" s="203"/>
      <c r="F22" s="185"/>
      <c r="G22" s="270"/>
      <c r="H22" s="173"/>
    </row>
    <row r="23" spans="1:8" x14ac:dyDescent="0.25">
      <c r="A23" s="204" t="s">
        <v>36</v>
      </c>
      <c r="B23" s="82">
        <f>IFERROR(SUM($B$20:$B$22),0)</f>
        <v>0</v>
      </c>
      <c r="C23" s="82">
        <f>SUM(C20:C22)</f>
        <v>0</v>
      </c>
      <c r="D23" s="185"/>
      <c r="E23" s="203"/>
      <c r="F23" s="185"/>
      <c r="G23" s="270"/>
      <c r="H23" s="173"/>
    </row>
    <row r="24" spans="1:8" x14ac:dyDescent="0.25">
      <c r="A24" s="205" t="s">
        <v>176</v>
      </c>
      <c r="B24" s="83">
        <f>IFERROR(SUM($B$20:$B$22)*$B$15,0)</f>
        <v>0</v>
      </c>
      <c r="C24" s="83">
        <f>IFERROR(IF(B15&gt;0,IF(C23&gt;B23,B23,C23)*B15,IF(C23&gt;B23,B23,C23)*$B$15),0)</f>
        <v>0</v>
      </c>
      <c r="D24" s="185"/>
      <c r="E24" s="203"/>
      <c r="F24" s="185"/>
      <c r="G24" s="270"/>
      <c r="H24" s="173"/>
    </row>
    <row r="25" spans="1:8" x14ac:dyDescent="0.25">
      <c r="A25" s="79" t="s">
        <v>35</v>
      </c>
      <c r="B25" s="84">
        <f>$B$23-$B$24</f>
        <v>0</v>
      </c>
      <c r="C25" s="84">
        <f>SUM(C20:C22)-C24</f>
        <v>0</v>
      </c>
      <c r="D25" s="185"/>
      <c r="E25" s="203"/>
      <c r="F25" s="185"/>
      <c r="G25" s="270"/>
      <c r="H25" s="173"/>
    </row>
    <row r="26" spans="1:8" x14ac:dyDescent="0.25">
      <c r="A26" s="203"/>
      <c r="B26" s="203"/>
      <c r="C26" s="203"/>
      <c r="D26" s="203"/>
      <c r="E26" s="203"/>
      <c r="F26" s="185"/>
      <c r="G26" s="270"/>
      <c r="H26" s="173"/>
    </row>
    <row r="27" spans="1:8" x14ac:dyDescent="0.25">
      <c r="A27" s="185"/>
      <c r="B27" s="185"/>
      <c r="C27" s="185"/>
      <c r="D27" s="185"/>
      <c r="E27" s="185"/>
      <c r="F27" s="185"/>
      <c r="G27" s="206"/>
      <c r="H27" s="173"/>
    </row>
    <row r="28" spans="1:8" x14ac:dyDescent="0.25">
      <c r="A28" s="207" t="str">
        <f>IF(B8=0," ",IF(NOT($B$8="Cross Innovation"),"Indikatoren"," "))</f>
        <v xml:space="preserve"> </v>
      </c>
      <c r="B28" s="208" t="str">
        <f>IF(B8=0," ",IF(NOT($B$8="Cross Innovation"),"Soll-Wert Nutzer/Jahr"," "))</f>
        <v xml:space="preserve"> </v>
      </c>
      <c r="C28" s="207" t="str">
        <f>IF(B8=0," ",IF(NOT($B$8="Cross Innovation"),"Ist-Wert Nutzer/Jahr"," "))</f>
        <v xml:space="preserve"> </v>
      </c>
      <c r="D28" s="185"/>
      <c r="E28" s="185"/>
      <c r="F28" s="185"/>
      <c r="G28" s="270" t="str">
        <f>IF(B8=0," ",IF(NOT($B$8="Cross Innovation"),"Die Ist-Werte sind lediglich beim letzten Auszahlungsantrag anzugeben."," "))</f>
        <v xml:space="preserve"> </v>
      </c>
      <c r="H28" s="173"/>
    </row>
    <row r="29" spans="1:8" ht="40.5" customHeight="1" x14ac:dyDescent="0.25">
      <c r="A29" s="209" t="str">
        <f>IF(B8=0," ",IF(NOT($B$8="Cross Innovation"),"RCR12 - Nutzer von neuen und verbesserten digitalen Dienstleistungen, Produkten und Prozessen, die von Unternehmen entwickelt wurden (Nutzer/Jahr)"," "))</f>
        <v xml:space="preserve"> </v>
      </c>
      <c r="B29" s="90"/>
      <c r="C29" s="90"/>
      <c r="D29" s="185"/>
      <c r="E29" s="185"/>
      <c r="F29" s="185"/>
      <c r="G29" s="270"/>
      <c r="H29" s="173"/>
    </row>
    <row r="30" spans="1:8" x14ac:dyDescent="0.25">
      <c r="A30" s="185"/>
      <c r="B30" s="185"/>
      <c r="C30" s="185"/>
      <c r="D30" s="185"/>
      <c r="E30" s="185"/>
      <c r="F30" s="185"/>
      <c r="G30" s="270"/>
      <c r="H30" s="173"/>
    </row>
    <row r="31" spans="1:8" x14ac:dyDescent="0.25">
      <c r="A31" s="185"/>
      <c r="B31" s="185"/>
      <c r="C31" s="185"/>
      <c r="D31" s="185"/>
      <c r="E31" s="185"/>
      <c r="F31" s="185"/>
      <c r="G31" s="206"/>
      <c r="H31" s="173"/>
    </row>
    <row r="32" spans="1:8" x14ac:dyDescent="0.25">
      <c r="A32" s="185"/>
      <c r="B32" s="185"/>
      <c r="C32" s="185"/>
      <c r="D32" s="185"/>
      <c r="E32" s="185"/>
      <c r="F32" s="185"/>
      <c r="H32" s="173"/>
    </row>
    <row r="33" spans="1:8" x14ac:dyDescent="0.25">
      <c r="A33" s="185"/>
      <c r="B33" s="185"/>
      <c r="C33" s="185"/>
      <c r="D33" s="185"/>
      <c r="E33" s="185"/>
      <c r="F33" s="185"/>
      <c r="H33" s="173"/>
    </row>
    <row r="34" spans="1:8" x14ac:dyDescent="0.25">
      <c r="A34" s="185"/>
      <c r="B34" s="185"/>
      <c r="C34" s="185"/>
      <c r="D34" s="185"/>
      <c r="E34" s="185"/>
      <c r="F34" s="185"/>
      <c r="G34" s="211"/>
      <c r="H34" s="173"/>
    </row>
    <row r="35" spans="1:8" x14ac:dyDescent="0.25">
      <c r="A35" s="185"/>
      <c r="B35" s="185"/>
      <c r="C35" s="185"/>
      <c r="D35" s="185"/>
      <c r="E35" s="185"/>
      <c r="F35" s="185"/>
      <c r="G35" s="211"/>
      <c r="H35" s="173"/>
    </row>
    <row r="36" spans="1:8" x14ac:dyDescent="0.25">
      <c r="A36" s="185"/>
      <c r="B36" s="185"/>
      <c r="C36" s="185"/>
      <c r="D36" s="185"/>
      <c r="E36" s="185"/>
      <c r="F36" s="185"/>
      <c r="G36" s="211"/>
      <c r="H36" s="173"/>
    </row>
    <row r="37" spans="1:8" x14ac:dyDescent="0.25">
      <c r="A37" s="185"/>
      <c r="B37" s="185"/>
      <c r="C37" s="185"/>
      <c r="D37" s="185"/>
      <c r="E37" s="185"/>
      <c r="F37" s="185"/>
      <c r="G37" s="211"/>
      <c r="H37" s="173"/>
    </row>
    <row r="38" spans="1:8" x14ac:dyDescent="0.25">
      <c r="A38" s="185"/>
      <c r="B38" s="185"/>
      <c r="C38" s="185"/>
      <c r="D38" s="185"/>
      <c r="E38" s="185"/>
      <c r="F38" s="185"/>
      <c r="G38" s="211"/>
      <c r="H38" s="173"/>
    </row>
    <row r="39" spans="1:8" x14ac:dyDescent="0.25">
      <c r="A39" s="185"/>
      <c r="B39" s="185"/>
      <c r="C39" s="185"/>
      <c r="D39" s="185"/>
      <c r="E39" s="185"/>
      <c r="F39" s="185"/>
      <c r="G39" s="211"/>
      <c r="H39" s="173"/>
    </row>
    <row r="40" spans="1:8" x14ac:dyDescent="0.25">
      <c r="A40" s="185"/>
      <c r="B40" s="185"/>
      <c r="C40" s="185"/>
      <c r="D40" s="185"/>
      <c r="E40" s="185"/>
      <c r="F40" s="185"/>
      <c r="G40" s="211"/>
      <c r="H40" s="173"/>
    </row>
    <row r="41" spans="1:8" x14ac:dyDescent="0.25">
      <c r="A41" s="185"/>
      <c r="B41" s="185"/>
      <c r="C41" s="185"/>
      <c r="D41" s="185"/>
      <c r="E41" s="185"/>
      <c r="F41" s="185"/>
      <c r="G41" s="212"/>
      <c r="H41" s="173"/>
    </row>
    <row r="42" spans="1:8" ht="25.5" customHeight="1" x14ac:dyDescent="0.25">
      <c r="A42" s="213"/>
      <c r="B42" s="213"/>
      <c r="C42" s="213"/>
      <c r="D42" s="213"/>
      <c r="E42" s="213"/>
      <c r="F42" s="213"/>
      <c r="G42" s="214"/>
      <c r="H42" s="173"/>
    </row>
    <row r="43" spans="1:8" x14ac:dyDescent="0.25">
      <c r="A43" s="215"/>
      <c r="B43" s="215"/>
      <c r="C43" s="215"/>
      <c r="D43" s="215"/>
      <c r="E43" s="215"/>
      <c r="F43" s="215"/>
      <c r="G43" s="216"/>
      <c r="H43" s="165"/>
    </row>
    <row r="44" spans="1:8" x14ac:dyDescent="0.25">
      <c r="A44" s="159"/>
      <c r="B44" s="159"/>
      <c r="C44" s="159"/>
      <c r="D44" s="159"/>
      <c r="E44" s="159"/>
      <c r="G44" s="160"/>
    </row>
    <row r="45" spans="1:8" x14ac:dyDescent="0.25">
      <c r="A45" s="159"/>
      <c r="B45" s="159"/>
      <c r="C45" s="159"/>
      <c r="D45" s="159"/>
      <c r="E45" s="159"/>
      <c r="G45" s="160"/>
    </row>
    <row r="46" spans="1:8" ht="17.25" x14ac:dyDescent="0.3">
      <c r="A46" s="217"/>
      <c r="B46" s="159"/>
      <c r="C46" s="159"/>
      <c r="D46" s="159"/>
      <c r="E46" s="159"/>
      <c r="G46" s="160"/>
    </row>
    <row r="47" spans="1:8" x14ac:dyDescent="0.25">
      <c r="A47" s="159"/>
      <c r="B47" s="159"/>
      <c r="C47" s="159"/>
      <c r="D47" s="159"/>
      <c r="E47" s="159"/>
      <c r="G47" s="160"/>
    </row>
    <row r="48" spans="1:8" x14ac:dyDescent="0.25">
      <c r="A48" s="159"/>
      <c r="B48" s="159"/>
      <c r="C48" s="159"/>
      <c r="D48" s="159"/>
      <c r="E48" s="159"/>
      <c r="G48" s="160"/>
    </row>
    <row r="49" spans="1:7" x14ac:dyDescent="0.25">
      <c r="A49" s="159"/>
      <c r="B49" s="159"/>
      <c r="C49" s="159"/>
      <c r="D49" s="159"/>
      <c r="E49" s="159"/>
      <c r="G49" s="160"/>
    </row>
    <row r="50" spans="1:7" x14ac:dyDescent="0.25">
      <c r="A50" s="159"/>
      <c r="B50" s="159"/>
      <c r="C50" s="159"/>
      <c r="D50" s="159"/>
      <c r="E50" s="159"/>
      <c r="G50" s="160"/>
    </row>
    <row r="51" spans="1:7" x14ac:dyDescent="0.25">
      <c r="A51" s="159"/>
      <c r="B51" s="159"/>
      <c r="C51" s="159"/>
      <c r="D51" s="159"/>
      <c r="E51" s="159"/>
      <c r="G51" s="160"/>
    </row>
    <row r="52" spans="1:7" x14ac:dyDescent="0.25">
      <c r="A52" s="159"/>
      <c r="B52" s="159"/>
      <c r="C52" s="159"/>
      <c r="D52" s="159"/>
      <c r="E52" s="159"/>
      <c r="G52" s="160"/>
    </row>
    <row r="53" spans="1:7" x14ac:dyDescent="0.25">
      <c r="A53" s="159"/>
      <c r="B53" s="159"/>
      <c r="C53" s="159"/>
      <c r="D53" s="159"/>
      <c r="E53" s="159"/>
      <c r="G53" s="160"/>
    </row>
    <row r="54" spans="1:7" x14ac:dyDescent="0.25">
      <c r="A54" s="159"/>
      <c r="B54" s="159"/>
      <c r="C54" s="159"/>
      <c r="D54" s="159"/>
      <c r="E54" s="159"/>
      <c r="G54" s="160"/>
    </row>
    <row r="55" spans="1:7" x14ac:dyDescent="0.25">
      <c r="A55" s="159"/>
      <c r="B55" s="159"/>
      <c r="C55" s="159"/>
      <c r="D55" s="159"/>
      <c r="E55" s="159"/>
      <c r="G55" s="160"/>
    </row>
    <row r="56" spans="1:7" x14ac:dyDescent="0.25">
      <c r="A56" s="159"/>
      <c r="B56" s="159"/>
      <c r="C56" s="159"/>
      <c r="D56" s="159"/>
      <c r="E56" s="159"/>
      <c r="G56" s="160"/>
    </row>
    <row r="57" spans="1:7" x14ac:dyDescent="0.25">
      <c r="A57" s="159"/>
      <c r="B57" s="159"/>
      <c r="C57" s="159"/>
      <c r="D57" s="159"/>
      <c r="E57" s="159"/>
      <c r="G57" s="160"/>
    </row>
    <row r="58" spans="1:7" x14ac:dyDescent="0.25">
      <c r="A58" s="159"/>
      <c r="B58" s="159"/>
      <c r="C58" s="159"/>
      <c r="D58" s="159"/>
      <c r="E58" s="159"/>
      <c r="G58" s="160"/>
    </row>
  </sheetData>
  <sheetProtection algorithmName="SHA-512" hashValue="Vq1h9qM2ROJCvMF/+WFc29j4AjysujKRgC10Dx0f2+iEg4lg2n381+nY5eJDkz8ZcRLpdBmwiRYcBoOIfDVcSg==" saltValue="cf9nCqdDBvh1q9rZ3IgTgw==" spinCount="100000" sheet="1" formatCells="0" formatColumns="0" formatRows="0"/>
  <customSheetViews>
    <customSheetView guid="{D159D382-C98C-474D-A5B9-FA4843B1F23C}" showPageBreaks="1" view="pageLayout" topLeftCell="A4">
      <selection activeCell="C15" sqref="C15"/>
    </customSheetView>
  </customSheetViews>
  <mergeCells count="8">
    <mergeCell ref="G18:G26"/>
    <mergeCell ref="G28:G30"/>
    <mergeCell ref="A3:B3"/>
    <mergeCell ref="B8:D8"/>
    <mergeCell ref="B9:D9"/>
    <mergeCell ref="B10:D10"/>
    <mergeCell ref="A5:E5"/>
    <mergeCell ref="B7:D7"/>
  </mergeCells>
  <conditionalFormatting sqref="B22">
    <cfRule type="expression" dxfId="3" priority="4">
      <formula>A22="Unternehmerlohn"</formula>
    </cfRule>
  </conditionalFormatting>
  <conditionalFormatting sqref="B29:C29">
    <cfRule type="expression" dxfId="2" priority="1">
      <formula>$A$29="RCR12 - Nutzer von neuen und verbesserten digitalen Dienstleistungen, Produkten und Prozessen, die von Unternehmen entwickelt wurden (Nutzer/Jahr)"</formula>
    </cfRule>
  </conditionalFormatting>
  <dataValidations xWindow="1215" yWindow="401" count="8">
    <dataValidation allowBlank="1" showErrorMessage="1" errorTitle="Fördersatz prüfen" error="Handelt es sich bei Ihnen um eine Gebietskörperschaft? _x000a__x000a_Dann beträgt der max. Fördersatz 90%._x000a__x000a_Ansonsten beträgt der max. Fördersatz 95%." promptTitle="Fördersatz" prompt="_x000a_" sqref="B15" xr:uid="{00000000-0002-0000-0000-000000000000}"/>
    <dataValidation allowBlank="1" showInputMessage="1" showErrorMessage="1" promptTitle="Vorhaben" prompt="Titel des Vorhabens _x000a_gemäß Zuwendungsbescheid_x000a_" sqref="B9:D9" xr:uid="{00000000-0002-0000-0000-000001000000}"/>
    <dataValidation allowBlank="1" showInputMessage="1" showErrorMessage="1" promptTitle="Vorgangsnummer laut Bescheid" prompt="Die Vorgangsnummer entnehmen Sie bitte dem Zuwendungsbescheid." sqref="B10:D10" xr:uid="{00000000-0002-0000-0000-000002000000}"/>
    <dataValidation allowBlank="1" showInputMessage="1" showErrorMessage="1" promptTitle="Bewilligungszeitraum" prompt="Der Bewilligungszeitraum entspricht dem Zeitraum der Maßnahme. Dieser wird im Zuwendungsbescheid/ Zuweisungsschreiben ausgewiesen." sqref="C12" xr:uid="{00000000-0002-0000-0000-000003000000}"/>
    <dataValidation allowBlank="1" showInputMessage="1" showErrorMessage="1" promptTitle="Zuwendungsempfänger" prompt="Bitte geben Sie hier den Zuwendungsempfänger namentlich an." sqref="B7:D7" xr:uid="{00000000-0002-0000-0000-000004000000}"/>
    <dataValidation allowBlank="1" showInputMessage="1" showErrorMessage="1" promptTitle="Zahlenmäßiger Nachweis vom" prompt="Bitte geben Sie hier das Unterschriftsdatum des eingereichten  Auszahlungsantrages an. _x000a_" sqref="E3" xr:uid="{00000000-0002-0000-0000-000005000000}"/>
    <dataValidation allowBlank="1" showInputMessage="1" showErrorMessage="1" promptTitle="lfd. Nr. " prompt="Bitte geben Sie hier die lfd. Nr. des Auszahlungsantrages an." sqref="C3" xr:uid="{00000000-0002-0000-0000-000006000000}"/>
    <dataValidation type="list" allowBlank="1" showInputMessage="1" showErrorMessage="1" promptTitle="Programm" prompt="Bitte wählen Sie die Art des Programms aus." sqref="B8:D8" xr:uid="{00000000-0002-0000-0000-000007000000}">
      <formula1>"Digital Innovation, Digital Creativity, Cross Innovation"</formula1>
    </dataValidation>
  </dataValidations>
  <pageMargins left="0.7" right="0.7" top="0.78740157499999996" bottom="0.78740157499999996" header="0.3" footer="0.3"/>
  <pageSetup paperSize="9" scale="74" orientation="landscape" r:id="rId1"/>
  <headerFooter>
    <oddFooter>&amp;LDigital And Creative Economy&amp;Czahlenmäßiger Nachweise&amp;RStand: 20.09.2024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R25"/>
  <sheetViews>
    <sheetView showGridLines="0" zoomScaleNormal="100" workbookViewId="0">
      <selection activeCell="A7" sqref="A7:B7"/>
    </sheetView>
  </sheetViews>
  <sheetFormatPr baseColWidth="10" defaultRowHeight="15" x14ac:dyDescent="0.25"/>
  <cols>
    <col min="1" max="1" width="16.42578125" style="85" customWidth="1"/>
    <col min="2" max="2" width="78.7109375" style="85" customWidth="1"/>
    <col min="3" max="3" width="36.5703125" style="85" customWidth="1"/>
    <col min="4" max="4" width="31.140625" style="85" customWidth="1"/>
    <col min="5" max="5" width="30.7109375" style="85" customWidth="1"/>
    <col min="6" max="11" width="11.42578125" style="85"/>
    <col min="12" max="12" width="62.5703125" style="85" customWidth="1"/>
    <col min="13" max="16384" width="11.42578125" style="85"/>
  </cols>
  <sheetData>
    <row r="1" spans="1:18" s="169" customFormat="1" x14ac:dyDescent="0.25"/>
    <row r="2" spans="1:18" s="169" customFormat="1" x14ac:dyDescent="0.25"/>
    <row r="3" spans="1:18" s="218" customFormat="1" x14ac:dyDescent="0.25">
      <c r="A3" s="281" t="str">
        <f>"zahlenmäßiger Nachweis - Anlage 2 zum Auszahlungsantrag Nr."&amp;" "&amp;Gesamtübersicht!$C$3</f>
        <v xml:space="preserve">zahlenmäßiger Nachweis - Anlage 2 zum Auszahlungsantrag Nr. </v>
      </c>
      <c r="B3" s="282"/>
      <c r="C3" s="282"/>
      <c r="D3" s="282"/>
      <c r="E3" s="282"/>
      <c r="F3" s="282"/>
      <c r="G3" s="282"/>
      <c r="H3" s="165"/>
      <c r="I3" s="165"/>
      <c r="J3" s="165"/>
      <c r="K3" s="165"/>
      <c r="L3" s="165"/>
      <c r="M3" s="165"/>
      <c r="N3" s="165"/>
      <c r="O3" s="165"/>
      <c r="P3" s="165"/>
      <c r="Q3" s="165"/>
      <c r="R3" s="165"/>
    </row>
    <row r="4" spans="1:18" s="221" customFormat="1" x14ac:dyDescent="0.25">
      <c r="A4" s="219"/>
      <c r="B4" s="219"/>
      <c r="C4" s="219"/>
      <c r="D4" s="220"/>
      <c r="E4" s="220"/>
      <c r="F4" s="220"/>
      <c r="G4" s="220"/>
    </row>
    <row r="5" spans="1:18" s="165" customFormat="1" x14ac:dyDescent="0.25">
      <c r="B5" s="222"/>
      <c r="C5" s="222"/>
      <c r="D5" s="283" t="s">
        <v>25</v>
      </c>
      <c r="E5" s="283"/>
      <c r="F5" s="283"/>
      <c r="G5" s="283"/>
      <c r="H5" s="222"/>
      <c r="I5" s="222"/>
      <c r="J5" s="222"/>
      <c r="K5" s="222"/>
      <c r="L5" s="222"/>
      <c r="M5" s="222"/>
    </row>
    <row r="6" spans="1:18" s="218" customFormat="1" x14ac:dyDescent="0.25">
      <c r="B6" s="171"/>
      <c r="C6" s="223"/>
      <c r="D6" s="223"/>
      <c r="E6" s="223"/>
      <c r="F6" s="223"/>
      <c r="G6" s="224"/>
      <c r="H6" s="224"/>
      <c r="I6" s="212"/>
      <c r="N6" s="165"/>
      <c r="O6" s="165"/>
      <c r="P6" s="165"/>
      <c r="Q6" s="165"/>
      <c r="R6" s="165"/>
    </row>
    <row r="7" spans="1:18" s="218" customFormat="1" x14ac:dyDescent="0.25">
      <c r="A7" s="281" t="s">
        <v>177</v>
      </c>
      <c r="B7" s="282"/>
      <c r="C7" s="279">
        <f>Gesamtübersicht!$B$7</f>
        <v>0</v>
      </c>
      <c r="D7" s="279"/>
      <c r="E7" s="279"/>
      <c r="F7" s="279"/>
      <c r="G7" s="279"/>
      <c r="H7" s="169"/>
      <c r="N7" s="165"/>
      <c r="O7" s="165"/>
      <c r="P7" s="165"/>
      <c r="Q7" s="165"/>
      <c r="R7" s="165"/>
    </row>
    <row r="8" spans="1:18" s="218" customFormat="1" x14ac:dyDescent="0.25">
      <c r="A8" s="281" t="s">
        <v>3</v>
      </c>
      <c r="B8" s="282"/>
      <c r="C8" s="279">
        <f>Gesamtübersicht!$B$9</f>
        <v>0</v>
      </c>
      <c r="D8" s="279"/>
      <c r="E8" s="279"/>
      <c r="F8" s="279"/>
      <c r="G8" s="279"/>
      <c r="H8" s="169"/>
      <c r="M8" s="173"/>
      <c r="R8" s="165"/>
    </row>
    <row r="9" spans="1:18" s="218" customFormat="1" ht="15" customHeight="1" x14ac:dyDescent="0.25">
      <c r="A9" s="281" t="s">
        <v>172</v>
      </c>
      <c r="B9" s="282"/>
      <c r="C9" s="280">
        <f>Gesamtübersicht!$B$10</f>
        <v>0</v>
      </c>
      <c r="D9" s="280"/>
      <c r="E9" s="280"/>
      <c r="F9" s="280"/>
      <c r="G9" s="280"/>
      <c r="H9" s="169"/>
      <c r="N9" s="165"/>
      <c r="O9" s="165"/>
      <c r="P9" s="165"/>
      <c r="Q9" s="165"/>
      <c r="R9" s="165"/>
    </row>
    <row r="10" spans="1:18" s="169" customFormat="1" x14ac:dyDescent="0.25"/>
    <row r="11" spans="1:18" s="169" customFormat="1" ht="30" x14ac:dyDescent="0.25">
      <c r="A11" s="225" t="s">
        <v>166</v>
      </c>
      <c r="B11" s="226" t="s">
        <v>178</v>
      </c>
      <c r="C11" s="226" t="s">
        <v>169</v>
      </c>
      <c r="D11" s="227" t="s">
        <v>170</v>
      </c>
      <c r="E11" s="228"/>
    </row>
    <row r="12" spans="1:18" ht="9" hidden="1" customHeight="1" x14ac:dyDescent="0.25">
      <c r="A12" s="91" t="s">
        <v>58</v>
      </c>
      <c r="B12" s="92" t="s">
        <v>59</v>
      </c>
      <c r="C12" s="93" t="s">
        <v>60</v>
      </c>
      <c r="D12" s="92" t="s">
        <v>61</v>
      </c>
      <c r="E12" s="94"/>
    </row>
    <row r="13" spans="1:18" s="100" customFormat="1" x14ac:dyDescent="0.25">
      <c r="A13" s="95">
        <f t="shared" ref="A13:A25" si="0">ROW()-12</f>
        <v>1</v>
      </c>
      <c r="B13" s="96"/>
      <c r="C13" s="97"/>
      <c r="D13" s="98"/>
      <c r="E13" s="99"/>
    </row>
    <row r="14" spans="1:18" s="100" customFormat="1" x14ac:dyDescent="0.25">
      <c r="A14" s="95">
        <f t="shared" si="0"/>
        <v>2</v>
      </c>
      <c r="B14" s="96"/>
      <c r="C14" s="97"/>
      <c r="D14" s="98"/>
      <c r="E14" s="99"/>
    </row>
    <row r="15" spans="1:18" s="100" customFormat="1" x14ac:dyDescent="0.25">
      <c r="A15" s="95">
        <f t="shared" si="0"/>
        <v>3</v>
      </c>
      <c r="B15" s="96"/>
      <c r="C15" s="97"/>
      <c r="D15" s="98"/>
      <c r="E15" s="99"/>
    </row>
    <row r="16" spans="1:18" s="100" customFormat="1" x14ac:dyDescent="0.25">
      <c r="A16" s="95">
        <f t="shared" si="0"/>
        <v>4</v>
      </c>
      <c r="B16" s="96"/>
      <c r="C16" s="97"/>
      <c r="D16" s="98"/>
      <c r="E16" s="99"/>
    </row>
    <row r="17" spans="1:5" s="100" customFormat="1" x14ac:dyDescent="0.25">
      <c r="A17" s="95">
        <f t="shared" si="0"/>
        <v>5</v>
      </c>
      <c r="B17" s="96"/>
      <c r="C17" s="97"/>
      <c r="D17" s="98"/>
      <c r="E17" s="99"/>
    </row>
    <row r="18" spans="1:5" s="100" customFormat="1" x14ac:dyDescent="0.25">
      <c r="A18" s="95">
        <f t="shared" si="0"/>
        <v>6</v>
      </c>
      <c r="B18" s="96"/>
      <c r="C18" s="97"/>
      <c r="D18" s="98"/>
      <c r="E18" s="99"/>
    </row>
    <row r="19" spans="1:5" s="100" customFormat="1" x14ac:dyDescent="0.25">
      <c r="A19" s="95">
        <f t="shared" si="0"/>
        <v>7</v>
      </c>
      <c r="B19" s="96"/>
      <c r="C19" s="97"/>
      <c r="D19" s="98"/>
      <c r="E19" s="99"/>
    </row>
    <row r="20" spans="1:5" s="100" customFormat="1" x14ac:dyDescent="0.25">
      <c r="A20" s="95">
        <f t="shared" si="0"/>
        <v>8</v>
      </c>
      <c r="B20" s="96"/>
      <c r="C20" s="97"/>
      <c r="D20" s="98"/>
      <c r="E20" s="99"/>
    </row>
    <row r="21" spans="1:5" s="100" customFormat="1" x14ac:dyDescent="0.25">
      <c r="A21" s="95">
        <f t="shared" si="0"/>
        <v>9</v>
      </c>
      <c r="B21" s="96"/>
      <c r="C21" s="97"/>
      <c r="D21" s="98"/>
      <c r="E21" s="99"/>
    </row>
    <row r="22" spans="1:5" s="100" customFormat="1" x14ac:dyDescent="0.25">
      <c r="A22" s="95">
        <f t="shared" si="0"/>
        <v>10</v>
      </c>
      <c r="B22" s="96"/>
      <c r="C22" s="97"/>
      <c r="D22" s="98"/>
      <c r="E22" s="99"/>
    </row>
    <row r="23" spans="1:5" s="100" customFormat="1" x14ac:dyDescent="0.25">
      <c r="A23" s="95">
        <f t="shared" si="0"/>
        <v>11</v>
      </c>
      <c r="B23" s="96"/>
      <c r="C23" s="97"/>
      <c r="D23" s="98"/>
      <c r="E23" s="99"/>
    </row>
    <row r="24" spans="1:5" s="100" customFormat="1" x14ac:dyDescent="0.25">
      <c r="A24" s="95">
        <f t="shared" si="0"/>
        <v>12</v>
      </c>
      <c r="B24" s="96"/>
      <c r="C24" s="97"/>
      <c r="D24" s="98"/>
      <c r="E24" s="99"/>
    </row>
    <row r="25" spans="1:5" s="100" customFormat="1" x14ac:dyDescent="0.25">
      <c r="A25" s="95">
        <f t="shared" si="0"/>
        <v>13</v>
      </c>
      <c r="B25" s="96"/>
      <c r="C25" s="97"/>
      <c r="D25" s="98"/>
      <c r="E25" s="99"/>
    </row>
  </sheetData>
  <sheetProtection algorithmName="SHA-512" hashValue="HG1HlTr+e3Ear0ezopivxMQjuZ0MHAkl2ANvKQO6YB+oaRv/hItb7kKEshtTXIG69PX7bjI+6xH/3l927OmqZw==" saltValue="BVaqHnXR+0KQ7Q23XPZzKQ==" spinCount="100000" sheet="1" formatCells="0" formatColumns="0" formatRows="0" insertRows="0" deleteRows="0"/>
  <mergeCells count="8">
    <mergeCell ref="C7:G7"/>
    <mergeCell ref="C8:G8"/>
    <mergeCell ref="C9:G9"/>
    <mergeCell ref="A9:B9"/>
    <mergeCell ref="A3:G3"/>
    <mergeCell ref="D5:G5"/>
    <mergeCell ref="A7:B7"/>
    <mergeCell ref="A8:B8"/>
  </mergeCells>
  <dataValidations count="1">
    <dataValidation type="list" allowBlank="1" showInputMessage="1" showErrorMessage="1" sqref="D13:D25" xr:uid="{00000000-0002-0000-0100-000000000000}">
      <formula1>"Ja, Nein"</formula1>
    </dataValidation>
  </dataValidations>
  <pageMargins left="0.7" right="0.7" top="0.78740157499999996" bottom="0.78740157499999996" header="0.3" footer="0.3"/>
  <pageSetup paperSize="9" scale="74" orientation="landscape" r:id="rId1"/>
  <headerFooter>
    <oddFooter>&amp;LDigital And Creative Economy&amp;Czahlenmäßiger Nachweise&amp;RStand: 20.09.2024</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pageSetUpPr fitToPage="1"/>
  </sheetPr>
  <dimension ref="A1:T30"/>
  <sheetViews>
    <sheetView showGridLines="0" topLeftCell="B1" zoomScale="90" zoomScaleNormal="90" workbookViewId="0">
      <selection activeCell="O13" sqref="O13"/>
    </sheetView>
  </sheetViews>
  <sheetFormatPr baseColWidth="10" defaultRowHeight="15" x14ac:dyDescent="0.25"/>
  <cols>
    <col min="1" max="1" width="7" style="85" customWidth="1"/>
    <col min="2" max="2" width="29.140625" style="85" customWidth="1"/>
    <col min="3" max="4" width="21.140625" style="85" customWidth="1"/>
    <col min="5" max="5" width="24.28515625" style="85" customWidth="1"/>
    <col min="6" max="6" width="9.42578125" style="85" customWidth="1"/>
    <col min="7" max="7" width="17.28515625" style="85" customWidth="1"/>
    <col min="8" max="8" width="15.140625" style="85" customWidth="1"/>
    <col min="9" max="9" width="13.5703125" style="85" customWidth="1"/>
    <col min="10" max="10" width="10.28515625" style="85" customWidth="1"/>
    <col min="11" max="12" width="18.42578125" style="85" customWidth="1"/>
    <col min="13" max="13" width="21.140625" style="85" customWidth="1"/>
    <col min="14" max="14" width="18.42578125" style="85" hidden="1" customWidth="1"/>
    <col min="15" max="15" width="18.42578125" style="85" customWidth="1"/>
    <col min="16" max="16384" width="11.42578125" style="85"/>
  </cols>
  <sheetData>
    <row r="1" spans="1:20" s="191" customFormat="1" ht="14.25" x14ac:dyDescent="0.2">
      <c r="P1" s="173"/>
      <c r="Q1" s="173"/>
      <c r="R1" s="173"/>
      <c r="S1" s="173"/>
      <c r="T1" s="173"/>
    </row>
    <row r="2" spans="1:20" s="191" customFormat="1" ht="14.25" x14ac:dyDescent="0.2">
      <c r="P2" s="173"/>
      <c r="Q2" s="173"/>
      <c r="R2" s="173"/>
      <c r="S2" s="173"/>
      <c r="T2" s="173"/>
    </row>
    <row r="3" spans="1:20" s="218" customFormat="1" x14ac:dyDescent="0.25">
      <c r="A3" s="281" t="str">
        <f>"zahlenmäßiger Nachweis - Anlage 3 zum Auszahlungsantrag Nr."&amp;" "&amp;Gesamtübersicht!$C$3</f>
        <v xml:space="preserve">zahlenmäßiger Nachweis - Anlage 3 zum Auszahlungsantrag Nr. </v>
      </c>
      <c r="B3" s="282"/>
      <c r="C3" s="282"/>
      <c r="D3" s="282"/>
      <c r="E3" s="282"/>
      <c r="F3" s="282"/>
      <c r="G3" s="282"/>
      <c r="H3" s="282"/>
      <c r="I3" s="282"/>
      <c r="J3" s="282"/>
      <c r="K3" s="282"/>
      <c r="L3" s="282"/>
      <c r="M3" s="282"/>
      <c r="N3" s="282"/>
      <c r="O3" s="282"/>
      <c r="P3" s="165"/>
      <c r="Q3" s="165"/>
      <c r="R3" s="165"/>
      <c r="S3" s="165"/>
      <c r="T3" s="165"/>
    </row>
    <row r="4" spans="1:20" s="165" customFormat="1" x14ac:dyDescent="0.25">
      <c r="C4" s="222"/>
      <c r="D4" s="222"/>
      <c r="E4" s="222"/>
      <c r="F4" s="222"/>
      <c r="G4" s="222"/>
      <c r="H4" s="222"/>
      <c r="I4" s="222"/>
      <c r="J4" s="222"/>
      <c r="K4" s="222"/>
      <c r="L4" s="222"/>
      <c r="M4" s="222"/>
      <c r="N4" s="222"/>
      <c r="O4" s="222"/>
    </row>
    <row r="5" spans="1:20" s="218" customFormat="1" x14ac:dyDescent="0.25">
      <c r="C5" s="171"/>
      <c r="D5" s="223"/>
      <c r="E5" s="223"/>
      <c r="F5" s="223"/>
      <c r="G5" s="223"/>
      <c r="H5" s="223"/>
      <c r="I5" s="223"/>
      <c r="J5" s="224"/>
      <c r="K5" s="224"/>
      <c r="L5" s="224"/>
      <c r="M5" s="290" t="s">
        <v>25</v>
      </c>
      <c r="N5" s="291"/>
      <c r="O5" s="292"/>
      <c r="P5" s="165"/>
      <c r="Q5" s="165"/>
      <c r="R5" s="165"/>
      <c r="S5" s="165"/>
      <c r="T5" s="165"/>
    </row>
    <row r="6" spans="1:20" s="218" customFormat="1" x14ac:dyDescent="0.25">
      <c r="A6" s="285" t="s">
        <v>171</v>
      </c>
      <c r="B6" s="285"/>
      <c r="C6" s="285"/>
      <c r="D6" s="285"/>
      <c r="E6" s="285"/>
      <c r="F6" s="281">
        <f>Gesamtübersicht!$B$7</f>
        <v>0</v>
      </c>
      <c r="G6" s="282"/>
      <c r="H6" s="282"/>
      <c r="I6" s="282"/>
      <c r="J6" s="286"/>
      <c r="N6" s="173"/>
      <c r="P6" s="165"/>
      <c r="Q6" s="165"/>
      <c r="R6" s="165"/>
      <c r="S6" s="165"/>
      <c r="T6" s="165"/>
    </row>
    <row r="7" spans="1:20" s="218" customFormat="1" x14ac:dyDescent="0.25">
      <c r="A7" s="285" t="s">
        <v>3</v>
      </c>
      <c r="B7" s="285"/>
      <c r="C7" s="285"/>
      <c r="D7" s="285"/>
      <c r="E7" s="285"/>
      <c r="F7" s="281">
        <f>Gesamtübersicht!$B$9</f>
        <v>0</v>
      </c>
      <c r="G7" s="282"/>
      <c r="H7" s="282"/>
      <c r="I7" s="282"/>
      <c r="J7" s="286"/>
      <c r="K7" s="229"/>
      <c r="L7" s="229"/>
      <c r="N7" s="173"/>
      <c r="O7" s="173"/>
      <c r="T7" s="165"/>
    </row>
    <row r="8" spans="1:20" s="218" customFormat="1" x14ac:dyDescent="0.25">
      <c r="A8" s="284" t="s">
        <v>172</v>
      </c>
      <c r="B8" s="284"/>
      <c r="C8" s="284"/>
      <c r="D8" s="284"/>
      <c r="E8" s="284"/>
      <c r="F8" s="287">
        <f>Gesamtübersicht!$B$10</f>
        <v>0</v>
      </c>
      <c r="G8" s="288"/>
      <c r="H8" s="288"/>
      <c r="I8" s="288"/>
      <c r="J8" s="289"/>
      <c r="K8" s="229"/>
      <c r="L8" s="229"/>
      <c r="N8" s="173"/>
      <c r="P8" s="165"/>
      <c r="Q8" s="165"/>
      <c r="R8" s="165"/>
      <c r="S8" s="165"/>
      <c r="T8" s="165"/>
    </row>
    <row r="9" spans="1:20" s="218" customFormat="1" x14ac:dyDescent="0.25">
      <c r="A9" s="171"/>
      <c r="B9" s="171"/>
      <c r="C9" s="223"/>
      <c r="D9" s="223"/>
      <c r="E9" s="223"/>
      <c r="F9" s="223"/>
      <c r="G9" s="223"/>
      <c r="H9" s="223"/>
      <c r="I9" s="230"/>
      <c r="J9" s="224"/>
      <c r="K9" s="231"/>
      <c r="L9" s="231"/>
      <c r="S9" s="165"/>
      <c r="T9" s="165"/>
    </row>
    <row r="10" spans="1:20" s="234" customFormat="1" ht="108.75" x14ac:dyDescent="0.2">
      <c r="A10" s="232" t="s">
        <v>0</v>
      </c>
      <c r="B10" s="233" t="s">
        <v>198</v>
      </c>
      <c r="C10" s="232" t="s">
        <v>19</v>
      </c>
      <c r="D10" s="232" t="s">
        <v>18</v>
      </c>
      <c r="E10" s="233" t="s">
        <v>20</v>
      </c>
      <c r="F10" s="233" t="s">
        <v>21</v>
      </c>
      <c r="G10" s="233" t="s">
        <v>71</v>
      </c>
      <c r="H10" s="233" t="s">
        <v>83</v>
      </c>
      <c r="I10" s="233" t="s">
        <v>80</v>
      </c>
      <c r="J10" s="233" t="s">
        <v>79</v>
      </c>
      <c r="K10" s="233" t="s">
        <v>54</v>
      </c>
      <c r="L10" s="233" t="s">
        <v>165</v>
      </c>
      <c r="M10" s="233" t="s">
        <v>72</v>
      </c>
      <c r="N10" s="233" t="s">
        <v>82</v>
      </c>
      <c r="O10" s="233" t="s">
        <v>56</v>
      </c>
      <c r="P10" s="218"/>
      <c r="Q10" s="218"/>
      <c r="R10" s="218"/>
    </row>
    <row r="11" spans="1:20" s="104" customFormat="1" ht="60" hidden="1" customHeight="1" x14ac:dyDescent="0.2">
      <c r="A11" s="105" t="s">
        <v>58</v>
      </c>
      <c r="B11" s="105" t="s">
        <v>152</v>
      </c>
      <c r="C11" s="106" t="s">
        <v>59</v>
      </c>
      <c r="D11" s="106" t="s">
        <v>60</v>
      </c>
      <c r="E11" s="107" t="s">
        <v>61</v>
      </c>
      <c r="F11" s="108" t="s">
        <v>62</v>
      </c>
      <c r="G11" s="108" t="s">
        <v>70</v>
      </c>
      <c r="H11" s="108" t="s">
        <v>77</v>
      </c>
      <c r="I11" s="109" t="s">
        <v>63</v>
      </c>
      <c r="J11" s="110" t="s">
        <v>64</v>
      </c>
      <c r="K11" s="111" t="s">
        <v>65</v>
      </c>
      <c r="L11" s="111" t="s">
        <v>164</v>
      </c>
      <c r="M11" s="48" t="s">
        <v>66</v>
      </c>
      <c r="N11" s="48" t="s">
        <v>67</v>
      </c>
      <c r="O11" s="48" t="s">
        <v>68</v>
      </c>
      <c r="P11" s="2"/>
      <c r="Q11" s="2"/>
      <c r="R11" s="2"/>
    </row>
    <row r="12" spans="1:20" s="42" customFormat="1" ht="14.25" x14ac:dyDescent="0.2">
      <c r="A12" s="112">
        <f t="shared" ref="A12:A29" si="0">ROW()-11</f>
        <v>1</v>
      </c>
      <c r="B12" s="112"/>
      <c r="C12" s="44"/>
      <c r="D12" s="44"/>
      <c r="E12" s="45"/>
      <c r="F12" s="113"/>
      <c r="G12" s="114"/>
      <c r="H12" s="114"/>
      <c r="I12" s="115"/>
      <c r="J12" s="46"/>
      <c r="K12" s="47"/>
      <c r="L12" s="116"/>
      <c r="M12" s="235" t="str">
        <f>IF(ISBLANK($K12),"0,00",IF(K12="Pauschalwerte ohne Urlaubsabgeltung",IF($H12="Stunden",VLOOKUP($J12,'Grundlagen VKO'!$A$12:$B$17,2),IF($H12="Monat",VLOOKUP($J12,'Grundlagen VKO'!$A$20:$B$25,2),IF($H12="Jahr",VLOOKUP($J12,'Grundlagen VKO'!$A$28:$B$33,2)))),IF($H12="Stunden",VLOOKUP($J12,'Grundlagen VKO'!$A$38:$B$43,2),IF($H12="Monat",VLOOKUP($J12,'Grundlagen VKO'!$A$46:$B$51,2),"Auswahl nicht möglich"))))</f>
        <v>0,00</v>
      </c>
      <c r="N12" s="235" t="str">
        <f t="shared" ref="N12:N29" si="1">IF(H12="Stunden",$I12*$M12,$M12)</f>
        <v>0,00</v>
      </c>
      <c r="O12" s="236">
        <f t="shared" ref="O12:O29" si="2">IF(AND(H12="Jahr",AND(K12="Pauschalwerte mit Urlaubsabgeltung")),"0,00",IF(H12="Stunden",($I12*$M12),((($N12/40)*$G12)*$F12)))</f>
        <v>0</v>
      </c>
      <c r="P12" s="43"/>
      <c r="Q12" s="43"/>
      <c r="R12" s="43"/>
    </row>
    <row r="13" spans="1:20" s="42" customFormat="1" ht="14.25" x14ac:dyDescent="0.2">
      <c r="A13" s="112">
        <f t="shared" si="0"/>
        <v>2</v>
      </c>
      <c r="B13" s="112"/>
      <c r="C13" s="44"/>
      <c r="D13" s="44"/>
      <c r="E13" s="45"/>
      <c r="F13" s="113"/>
      <c r="G13" s="114"/>
      <c r="H13" s="114"/>
      <c r="I13" s="115"/>
      <c r="J13" s="46"/>
      <c r="K13" s="47"/>
      <c r="L13" s="116"/>
      <c r="M13" s="235" t="str">
        <f>IF(ISBLANK($K13),"0,00",IF(K13="Pauschalwerte ohne Urlaubsabgeltung",IF($H13="Stunden",VLOOKUP($J13,'Grundlagen VKO'!$A$12:$B$17,2),IF($H13="Monat",VLOOKUP($J13,'Grundlagen VKO'!$A$20:$B$25,2),IF($H13="Jahr",VLOOKUP($J13,'Grundlagen VKO'!$A$28:$B$33,2)))),IF($H13="Stunden",VLOOKUP($J13,'Grundlagen VKO'!$A$38:$B$43,2),IF($H13="Monat",VLOOKUP($J13,'Grundlagen VKO'!$A$46:$B$51,2),"Auswahl nicht möglich"))))</f>
        <v>0,00</v>
      </c>
      <c r="N13" s="235" t="str">
        <f t="shared" si="1"/>
        <v>0,00</v>
      </c>
      <c r="O13" s="236">
        <f t="shared" si="2"/>
        <v>0</v>
      </c>
      <c r="P13" s="43"/>
      <c r="Q13" s="43"/>
      <c r="R13" s="43"/>
    </row>
    <row r="14" spans="1:20" s="42" customFormat="1" ht="14.25" x14ac:dyDescent="0.2">
      <c r="A14" s="112">
        <f t="shared" si="0"/>
        <v>3</v>
      </c>
      <c r="B14" s="112"/>
      <c r="C14" s="44"/>
      <c r="D14" s="44"/>
      <c r="E14" s="45"/>
      <c r="F14" s="113"/>
      <c r="G14" s="114"/>
      <c r="H14" s="114"/>
      <c r="I14" s="115"/>
      <c r="J14" s="46"/>
      <c r="K14" s="47"/>
      <c r="L14" s="116"/>
      <c r="M14" s="235" t="str">
        <f>IF(ISBLANK($K14),"0,00",IF(K14="Pauschalwerte ohne Urlaubsabgeltung",IF($H14="Stunden",VLOOKUP($J14,'Grundlagen VKO'!$A$12:$B$17,2),IF($H14="Monat",VLOOKUP($J14,'Grundlagen VKO'!$A$20:$B$25,2),IF($H14="Jahr",VLOOKUP($J14,'Grundlagen VKO'!$A$28:$B$33,2)))),IF($H14="Stunden",VLOOKUP($J14,'Grundlagen VKO'!$A$38:$B$43,2),IF($H14="Monat",VLOOKUP($J14,'Grundlagen VKO'!$A$46:$B$51,2),"Auswahl nicht möglich"))))</f>
        <v>0,00</v>
      </c>
      <c r="N14" s="235" t="str">
        <f t="shared" si="1"/>
        <v>0,00</v>
      </c>
      <c r="O14" s="236">
        <f t="shared" si="2"/>
        <v>0</v>
      </c>
      <c r="P14" s="43"/>
      <c r="Q14" s="43"/>
      <c r="R14" s="43"/>
    </row>
    <row r="15" spans="1:20" s="42" customFormat="1" ht="14.25" x14ac:dyDescent="0.2">
      <c r="A15" s="112">
        <f t="shared" si="0"/>
        <v>4</v>
      </c>
      <c r="B15" s="112"/>
      <c r="C15" s="44"/>
      <c r="D15" s="44"/>
      <c r="E15" s="45"/>
      <c r="F15" s="117"/>
      <c r="G15" s="118"/>
      <c r="H15" s="118"/>
      <c r="I15" s="119"/>
      <c r="J15" s="46"/>
      <c r="K15" s="47"/>
      <c r="L15" s="116"/>
      <c r="M15" s="235" t="str">
        <f>IF(ISBLANK($K15),"0,00",IF(K15="Pauschalwerte ohne Urlaubsabgeltung",IF($H15="Stunden",VLOOKUP($J15,'Grundlagen VKO'!$A$12:$B$17,2),IF($H15="Monat",VLOOKUP($J15,'Grundlagen VKO'!$A$20:$B$25,2),IF($H15="Jahr",VLOOKUP($J15,'Grundlagen VKO'!$A$28:$B$33,2)))),IF($H15="Stunden",VLOOKUP($J15,'Grundlagen VKO'!$A$38:$B$43,2),IF($H15="Monat",VLOOKUP($J15,'Grundlagen VKO'!$A$46:$B$51,2),"Auswahl nicht möglich"))))</f>
        <v>0,00</v>
      </c>
      <c r="N15" s="235" t="str">
        <f t="shared" si="1"/>
        <v>0,00</v>
      </c>
      <c r="O15" s="236">
        <f t="shared" si="2"/>
        <v>0</v>
      </c>
      <c r="P15" s="43"/>
      <c r="Q15" s="43"/>
      <c r="R15" s="43"/>
    </row>
    <row r="16" spans="1:20" s="42" customFormat="1" ht="14.25" x14ac:dyDescent="0.2">
      <c r="A16" s="112">
        <f t="shared" si="0"/>
        <v>5</v>
      </c>
      <c r="B16" s="112"/>
      <c r="C16" s="44"/>
      <c r="D16" s="44"/>
      <c r="E16" s="45"/>
      <c r="F16" s="117"/>
      <c r="G16" s="118"/>
      <c r="H16" s="118"/>
      <c r="I16" s="119"/>
      <c r="J16" s="46"/>
      <c r="K16" s="47"/>
      <c r="L16" s="116"/>
      <c r="M16" s="235" t="str">
        <f>IF(ISBLANK($K16),"0,00",IF(K16="Pauschalwerte ohne Urlaubsabgeltung",IF($H16="Stunden",VLOOKUP($J16,'Grundlagen VKO'!$A$12:$B$17,2),IF($H16="Monat",VLOOKUP($J16,'Grundlagen VKO'!$A$20:$B$25,2),IF($H16="Jahr",VLOOKUP($J16,'Grundlagen VKO'!$A$28:$B$33,2)))),IF($H16="Stunden",VLOOKUP($J16,'Grundlagen VKO'!$A$38:$B$43,2),IF($H16="Monat",VLOOKUP($J16,'Grundlagen VKO'!$A$46:$B$51,2),"Auswahl nicht möglich"))))</f>
        <v>0,00</v>
      </c>
      <c r="N16" s="235" t="str">
        <f t="shared" si="1"/>
        <v>0,00</v>
      </c>
      <c r="O16" s="236">
        <f t="shared" si="2"/>
        <v>0</v>
      </c>
      <c r="P16" s="43"/>
      <c r="Q16" s="43"/>
      <c r="R16" s="43"/>
    </row>
    <row r="17" spans="1:18" s="42" customFormat="1" ht="14.25" x14ac:dyDescent="0.2">
      <c r="A17" s="112">
        <f t="shared" si="0"/>
        <v>6</v>
      </c>
      <c r="B17" s="112"/>
      <c r="C17" s="44"/>
      <c r="D17" s="44"/>
      <c r="E17" s="45"/>
      <c r="F17" s="117"/>
      <c r="G17" s="118"/>
      <c r="H17" s="118"/>
      <c r="I17" s="119"/>
      <c r="J17" s="46"/>
      <c r="K17" s="47"/>
      <c r="L17" s="116"/>
      <c r="M17" s="235" t="str">
        <f>IF(ISBLANK($K17),"0,00",IF(K17="Pauschalwerte ohne Urlaubsabgeltung",IF($H17="Stunden",VLOOKUP($J17,'Grundlagen VKO'!$A$12:$B$17,2),IF($H17="Monat",VLOOKUP($J17,'Grundlagen VKO'!$A$20:$B$25,2),IF($H17="Jahr",VLOOKUP($J17,'Grundlagen VKO'!$A$28:$B$33,2)))),IF($H17="Stunden",VLOOKUP($J17,'Grundlagen VKO'!$A$38:$B$43,2),IF($H17="Monat",VLOOKUP($J17,'Grundlagen VKO'!$A$46:$B$51,2),"Auswahl nicht möglich"))))</f>
        <v>0,00</v>
      </c>
      <c r="N17" s="235" t="str">
        <f t="shared" si="1"/>
        <v>0,00</v>
      </c>
      <c r="O17" s="236">
        <f t="shared" si="2"/>
        <v>0</v>
      </c>
      <c r="P17" s="43"/>
      <c r="Q17" s="43"/>
      <c r="R17" s="43"/>
    </row>
    <row r="18" spans="1:18" s="42" customFormat="1" ht="14.25" x14ac:dyDescent="0.2">
      <c r="A18" s="112">
        <f t="shared" si="0"/>
        <v>7</v>
      </c>
      <c r="B18" s="112"/>
      <c r="C18" s="44"/>
      <c r="D18" s="44"/>
      <c r="E18" s="45"/>
      <c r="F18" s="117"/>
      <c r="G18" s="118"/>
      <c r="H18" s="118"/>
      <c r="I18" s="119"/>
      <c r="J18" s="46"/>
      <c r="K18" s="47"/>
      <c r="L18" s="116"/>
      <c r="M18" s="235" t="str">
        <f>IF(ISBLANK($K18),"0,00",IF(K18="Pauschalwerte ohne Urlaubsabgeltung",IF($H18="Stunden",VLOOKUP($J18,'Grundlagen VKO'!$A$12:$B$17,2),IF($H18="Monat",VLOOKUP($J18,'Grundlagen VKO'!$A$20:$B$25,2),IF($H18="Jahr",VLOOKUP($J18,'Grundlagen VKO'!$A$28:$B$33,2)))),IF($H18="Stunden",VLOOKUP($J18,'Grundlagen VKO'!$A$38:$B$43,2),IF($H18="Monat",VLOOKUP($J18,'Grundlagen VKO'!$A$46:$B$51,2),"Auswahl nicht möglich"))))</f>
        <v>0,00</v>
      </c>
      <c r="N18" s="235" t="str">
        <f t="shared" si="1"/>
        <v>0,00</v>
      </c>
      <c r="O18" s="236">
        <f t="shared" si="2"/>
        <v>0</v>
      </c>
      <c r="P18" s="43"/>
      <c r="Q18" s="43"/>
      <c r="R18" s="43"/>
    </row>
    <row r="19" spans="1:18" s="42" customFormat="1" ht="14.25" x14ac:dyDescent="0.2">
      <c r="A19" s="112">
        <f t="shared" si="0"/>
        <v>8</v>
      </c>
      <c r="B19" s="112"/>
      <c r="C19" s="44"/>
      <c r="D19" s="44"/>
      <c r="E19" s="45"/>
      <c r="F19" s="117"/>
      <c r="G19" s="118"/>
      <c r="H19" s="118"/>
      <c r="I19" s="119"/>
      <c r="J19" s="46"/>
      <c r="K19" s="47"/>
      <c r="L19" s="116"/>
      <c r="M19" s="235" t="str">
        <f>IF(ISBLANK($K19),"0,00",IF(K19="Pauschalwerte ohne Urlaubsabgeltung",IF($H19="Stunden",VLOOKUP($J19,'Grundlagen VKO'!$A$12:$B$17,2),IF($H19="Monat",VLOOKUP($J19,'Grundlagen VKO'!$A$20:$B$25,2),IF($H19="Jahr",VLOOKUP($J19,'Grundlagen VKO'!$A$28:$B$33,2)))),IF($H19="Stunden",VLOOKUP($J19,'Grundlagen VKO'!$A$38:$B$43,2),IF($H19="Monat",VLOOKUP($J19,'Grundlagen VKO'!$A$46:$B$51,2),"Auswahl nicht möglich"))))</f>
        <v>0,00</v>
      </c>
      <c r="N19" s="235" t="str">
        <f t="shared" si="1"/>
        <v>0,00</v>
      </c>
      <c r="O19" s="236">
        <f t="shared" si="2"/>
        <v>0</v>
      </c>
      <c r="P19" s="43"/>
      <c r="Q19" s="43"/>
      <c r="R19" s="43"/>
    </row>
    <row r="20" spans="1:18" s="42" customFormat="1" ht="14.25" x14ac:dyDescent="0.2">
      <c r="A20" s="112">
        <f t="shared" si="0"/>
        <v>9</v>
      </c>
      <c r="B20" s="112"/>
      <c r="C20" s="44"/>
      <c r="D20" s="44"/>
      <c r="E20" s="45"/>
      <c r="F20" s="117"/>
      <c r="G20" s="118"/>
      <c r="H20" s="118"/>
      <c r="I20" s="119"/>
      <c r="J20" s="46"/>
      <c r="K20" s="47"/>
      <c r="L20" s="116"/>
      <c r="M20" s="235" t="str">
        <f>IF(ISBLANK($K20),"0,00",IF(K20="Pauschalwerte ohne Urlaubsabgeltung",IF($H20="Stunden",VLOOKUP($J20,'Grundlagen VKO'!$A$12:$B$17,2),IF($H20="Monat",VLOOKUP($J20,'Grundlagen VKO'!$A$20:$B$25,2),IF($H20="Jahr",VLOOKUP($J20,'Grundlagen VKO'!$A$28:$B$33,2)))),IF($H20="Stunden",VLOOKUP($J20,'Grundlagen VKO'!$A$38:$B$43,2),IF($H20="Monat",VLOOKUP($J20,'Grundlagen VKO'!$A$46:$B$51,2),"Auswahl nicht möglich"))))</f>
        <v>0,00</v>
      </c>
      <c r="N20" s="235" t="str">
        <f t="shared" si="1"/>
        <v>0,00</v>
      </c>
      <c r="O20" s="236">
        <f t="shared" si="2"/>
        <v>0</v>
      </c>
      <c r="P20" s="43"/>
      <c r="Q20" s="43"/>
      <c r="R20" s="43"/>
    </row>
    <row r="21" spans="1:18" s="42" customFormat="1" ht="14.25" x14ac:dyDescent="0.2">
      <c r="A21" s="112">
        <f t="shared" si="0"/>
        <v>10</v>
      </c>
      <c r="B21" s="112"/>
      <c r="C21" s="44"/>
      <c r="D21" s="44"/>
      <c r="E21" s="45"/>
      <c r="F21" s="117"/>
      <c r="G21" s="118"/>
      <c r="H21" s="118"/>
      <c r="I21" s="119"/>
      <c r="J21" s="46"/>
      <c r="K21" s="47"/>
      <c r="L21" s="116"/>
      <c r="M21" s="235" t="str">
        <f>IF(ISBLANK($K21),"0,00",IF(K21="Pauschalwerte ohne Urlaubsabgeltung",IF($H21="Stunden",VLOOKUP($J21,'Grundlagen VKO'!$A$12:$B$17,2),IF($H21="Monat",VLOOKUP($J21,'Grundlagen VKO'!$A$20:$B$25,2),IF($H21="Jahr",VLOOKUP($J21,'Grundlagen VKO'!$A$28:$B$33,2)))),IF($H21="Stunden",VLOOKUP($J21,'Grundlagen VKO'!$A$38:$B$43,2),IF($H21="Monat",VLOOKUP($J21,'Grundlagen VKO'!$A$46:$B$51,2),"Auswahl nicht möglich"))))</f>
        <v>0,00</v>
      </c>
      <c r="N21" s="235" t="str">
        <f t="shared" si="1"/>
        <v>0,00</v>
      </c>
      <c r="O21" s="236">
        <f t="shared" si="2"/>
        <v>0</v>
      </c>
      <c r="P21" s="43"/>
      <c r="Q21" s="43"/>
      <c r="R21" s="43"/>
    </row>
    <row r="22" spans="1:18" s="42" customFormat="1" ht="14.25" x14ac:dyDescent="0.2">
      <c r="A22" s="112">
        <f t="shared" si="0"/>
        <v>11</v>
      </c>
      <c r="B22" s="112"/>
      <c r="C22" s="44"/>
      <c r="D22" s="44"/>
      <c r="E22" s="45"/>
      <c r="F22" s="117"/>
      <c r="G22" s="118"/>
      <c r="H22" s="118"/>
      <c r="I22" s="119"/>
      <c r="J22" s="46"/>
      <c r="K22" s="47"/>
      <c r="L22" s="116"/>
      <c r="M22" s="235" t="str">
        <f>IF(ISBLANK($K22),"0,00",IF(K22="Pauschalwerte ohne Urlaubsabgeltung",IF($H22="Stunden",VLOOKUP($J22,'Grundlagen VKO'!$A$12:$B$17,2),IF($H22="Monat",VLOOKUP($J22,'Grundlagen VKO'!$A$20:$B$25,2),IF($H22="Jahr",VLOOKUP($J22,'Grundlagen VKO'!$A$28:$B$33,2)))),IF($H22="Stunden",VLOOKUP($J22,'Grundlagen VKO'!$A$38:$B$43,2),IF($H22="Monat",VLOOKUP($J22,'Grundlagen VKO'!$A$46:$B$51,2),"Auswahl nicht möglich"))))</f>
        <v>0,00</v>
      </c>
      <c r="N22" s="235" t="str">
        <f t="shared" si="1"/>
        <v>0,00</v>
      </c>
      <c r="O22" s="236">
        <f t="shared" si="2"/>
        <v>0</v>
      </c>
      <c r="P22" s="43"/>
      <c r="Q22" s="43"/>
      <c r="R22" s="43"/>
    </row>
    <row r="23" spans="1:18" s="42" customFormat="1" ht="14.25" x14ac:dyDescent="0.2">
      <c r="A23" s="112">
        <f t="shared" si="0"/>
        <v>12</v>
      </c>
      <c r="B23" s="112"/>
      <c r="C23" s="44"/>
      <c r="D23" s="44"/>
      <c r="E23" s="45"/>
      <c r="F23" s="117"/>
      <c r="G23" s="118"/>
      <c r="H23" s="118"/>
      <c r="I23" s="119"/>
      <c r="J23" s="46"/>
      <c r="K23" s="47"/>
      <c r="L23" s="116"/>
      <c r="M23" s="236" t="str">
        <f>IF(ISBLANK($K23),"0,00",IF(K23="Pauschalwerte ohne Urlaubsabgeltung",IF($H23="Stunden",VLOOKUP($J23,'Grundlagen VKO'!$A$12:$B$17,2),IF($H23="Monat",VLOOKUP($J23,'Grundlagen VKO'!$A$20:$B$25,2),IF($H23="Jahr",VLOOKUP($J23,'Grundlagen VKO'!$A$28:$B$33,2)))),IF($H23="Stunden",VLOOKUP($J23,'Grundlagen VKO'!$A$38:$B$43,2),IF($H23="Monat",VLOOKUP($J23,'Grundlagen VKO'!$A$46:$B$51,2),"Auswahl nicht möglich"))))</f>
        <v>0,00</v>
      </c>
      <c r="N23" s="236" t="str">
        <f t="shared" si="1"/>
        <v>0,00</v>
      </c>
      <c r="O23" s="236">
        <f t="shared" si="2"/>
        <v>0</v>
      </c>
      <c r="P23" s="43"/>
      <c r="Q23" s="43"/>
      <c r="R23" s="43"/>
    </row>
    <row r="24" spans="1:18" s="42" customFormat="1" ht="14.25" x14ac:dyDescent="0.2">
      <c r="A24" s="112">
        <f t="shared" si="0"/>
        <v>13</v>
      </c>
      <c r="B24" s="112"/>
      <c r="C24" s="44"/>
      <c r="D24" s="44"/>
      <c r="E24" s="45"/>
      <c r="F24" s="117"/>
      <c r="G24" s="118"/>
      <c r="H24" s="118"/>
      <c r="I24" s="119"/>
      <c r="J24" s="46"/>
      <c r="K24" s="47"/>
      <c r="L24" s="116"/>
      <c r="M24" s="236" t="str">
        <f>IF(ISBLANK($K24),"0,00",IF(K24="Pauschalwerte ohne Urlaubsabgeltung",IF($H24="Stunden",VLOOKUP($J24,'Grundlagen VKO'!$A$12:$B$17,2),IF($H24="Monat",VLOOKUP($J24,'Grundlagen VKO'!$A$20:$B$25,2),IF($H24="Jahr",VLOOKUP($J24,'Grundlagen VKO'!$A$28:$B$33,2)))),IF($H24="Stunden",VLOOKUP($J24,'Grundlagen VKO'!$A$38:$B$43,2),IF($H24="Monat",VLOOKUP($J24,'Grundlagen VKO'!$A$46:$B$51,2),"Auswahl nicht möglich"))))</f>
        <v>0,00</v>
      </c>
      <c r="N24" s="236" t="str">
        <f t="shared" si="1"/>
        <v>0,00</v>
      </c>
      <c r="O24" s="236">
        <f t="shared" si="2"/>
        <v>0</v>
      </c>
      <c r="P24" s="43"/>
      <c r="Q24" s="43"/>
      <c r="R24" s="43"/>
    </row>
    <row r="25" spans="1:18" s="42" customFormat="1" ht="14.25" x14ac:dyDescent="0.2">
      <c r="A25" s="112">
        <f t="shared" si="0"/>
        <v>14</v>
      </c>
      <c r="B25" s="112"/>
      <c r="C25" s="44"/>
      <c r="D25" s="44"/>
      <c r="E25" s="45"/>
      <c r="F25" s="117"/>
      <c r="G25" s="118"/>
      <c r="H25" s="118"/>
      <c r="I25" s="119"/>
      <c r="J25" s="46"/>
      <c r="K25" s="47"/>
      <c r="L25" s="116"/>
      <c r="M25" s="236" t="str">
        <f>IF(ISBLANK($K25),"0,00",IF(K25="Pauschalwerte ohne Urlaubsabgeltung",IF($H25="Stunden",VLOOKUP($J25,'Grundlagen VKO'!$A$12:$B$17,2),IF($H25="Monat",VLOOKUP($J25,'Grundlagen VKO'!$A$20:$B$25,2),IF($H25="Jahr",VLOOKUP($J25,'Grundlagen VKO'!$A$28:$B$33,2)))),IF($H25="Stunden",VLOOKUP($J25,'Grundlagen VKO'!$A$38:$B$43,2),IF($H25="Monat",VLOOKUP($J25,'Grundlagen VKO'!$A$46:$B$51,2),"Auswahl nicht möglich"))))</f>
        <v>0,00</v>
      </c>
      <c r="N25" s="236" t="str">
        <f t="shared" si="1"/>
        <v>0,00</v>
      </c>
      <c r="O25" s="236">
        <f t="shared" si="2"/>
        <v>0</v>
      </c>
      <c r="P25" s="43"/>
      <c r="Q25" s="43"/>
      <c r="R25" s="43"/>
    </row>
    <row r="26" spans="1:18" s="42" customFormat="1" ht="14.25" x14ac:dyDescent="0.2">
      <c r="A26" s="112">
        <f t="shared" si="0"/>
        <v>15</v>
      </c>
      <c r="B26" s="112"/>
      <c r="C26" s="44"/>
      <c r="D26" s="44"/>
      <c r="E26" s="45"/>
      <c r="F26" s="113"/>
      <c r="G26" s="114"/>
      <c r="H26" s="114"/>
      <c r="I26" s="115"/>
      <c r="J26" s="46"/>
      <c r="K26" s="47"/>
      <c r="L26" s="116"/>
      <c r="M26" s="236" t="str">
        <f>IF(ISBLANK($K26),"0,00",IF(K26="Pauschalwerte ohne Urlaubsabgeltung",IF($H26="Stunden",VLOOKUP($J26,'Grundlagen VKO'!$A$12:$B$17,2),IF($H26="Monat",VLOOKUP($J26,'Grundlagen VKO'!$A$20:$B$25,2),IF($H26="Jahr",VLOOKUP($J26,'Grundlagen VKO'!$A$28:$B$33,2)))),IF($H26="Stunden",VLOOKUP($J26,'Grundlagen VKO'!$A$38:$B$43,2),IF($H26="Monat",VLOOKUP($J26,'Grundlagen VKO'!$A$46:$B$51,2),"Auswahl nicht möglich"))))</f>
        <v>0,00</v>
      </c>
      <c r="N26" s="236" t="str">
        <f t="shared" si="1"/>
        <v>0,00</v>
      </c>
      <c r="O26" s="236">
        <f t="shared" si="2"/>
        <v>0</v>
      </c>
      <c r="P26" s="43"/>
      <c r="Q26" s="43"/>
      <c r="R26" s="43"/>
    </row>
    <row r="27" spans="1:18" s="42" customFormat="1" ht="14.25" x14ac:dyDescent="0.2">
      <c r="A27" s="112">
        <f t="shared" si="0"/>
        <v>16</v>
      </c>
      <c r="B27" s="112"/>
      <c r="C27" s="44"/>
      <c r="D27" s="44"/>
      <c r="E27" s="45"/>
      <c r="F27" s="113"/>
      <c r="G27" s="114"/>
      <c r="H27" s="114"/>
      <c r="I27" s="115"/>
      <c r="J27" s="46"/>
      <c r="K27" s="47"/>
      <c r="L27" s="116"/>
      <c r="M27" s="235" t="str">
        <f>IF(ISBLANK($K27),"0,00",IF(K27="Pauschalwerte ohne Urlaubsabgeltung",IF($H27="Stunden",VLOOKUP($J27,'Grundlagen VKO'!$A$12:$B$17,2),IF($H27="Monat",VLOOKUP($J27,'Grundlagen VKO'!$A$20:$B$25,2),IF($H27="Jahr",VLOOKUP($J27,'Grundlagen VKO'!$A$28:$B$33,2)))),IF($H27="Stunden",VLOOKUP($J27,'Grundlagen VKO'!$A$38:$B$43,2),IF($H27="Monat",VLOOKUP($J27,'Grundlagen VKO'!$A$46:$B$51,2),"Auswahl nicht möglich"))))</f>
        <v>0,00</v>
      </c>
      <c r="N27" s="235" t="str">
        <f t="shared" si="1"/>
        <v>0,00</v>
      </c>
      <c r="O27" s="236">
        <f t="shared" si="2"/>
        <v>0</v>
      </c>
      <c r="P27" s="43"/>
      <c r="Q27" s="43"/>
      <c r="R27" s="43"/>
    </row>
    <row r="28" spans="1:18" s="42" customFormat="1" ht="14.25" x14ac:dyDescent="0.2">
      <c r="A28" s="112">
        <f t="shared" si="0"/>
        <v>17</v>
      </c>
      <c r="B28" s="112"/>
      <c r="C28" s="44"/>
      <c r="D28" s="44"/>
      <c r="E28" s="45"/>
      <c r="F28" s="113"/>
      <c r="G28" s="114"/>
      <c r="H28" s="114"/>
      <c r="I28" s="115"/>
      <c r="J28" s="46"/>
      <c r="K28" s="47"/>
      <c r="L28" s="116"/>
      <c r="M28" s="235" t="str">
        <f>IF(ISBLANK($K28),"0,00",IF(K28="Pauschalwerte ohne Urlaubsabgeltung",IF($H28="Stunden",VLOOKUP($J28,'Grundlagen VKO'!$A$12:$B$17,2),IF($H28="Monat",VLOOKUP($J28,'Grundlagen VKO'!$A$20:$B$25,2),IF($H28="Jahr",VLOOKUP($J28,'Grundlagen VKO'!$A$28:$B$33,2)))),IF($H28="Stunden",VLOOKUP($J28,'Grundlagen VKO'!$A$38:$B$43,2),IF($H28="Monat",VLOOKUP($J28,'Grundlagen VKO'!$A$46:$B$51,2),"Auswahl nicht möglich"))))</f>
        <v>0,00</v>
      </c>
      <c r="N28" s="235" t="str">
        <f t="shared" si="1"/>
        <v>0,00</v>
      </c>
      <c r="O28" s="236">
        <f t="shared" si="2"/>
        <v>0</v>
      </c>
      <c r="P28" s="43"/>
      <c r="Q28" s="43"/>
      <c r="R28" s="43"/>
    </row>
    <row r="29" spans="1:18" s="42" customFormat="1" ht="14.25" x14ac:dyDescent="0.2">
      <c r="A29" s="112">
        <f t="shared" si="0"/>
        <v>18</v>
      </c>
      <c r="B29" s="112"/>
      <c r="C29" s="120"/>
      <c r="D29" s="120"/>
      <c r="E29" s="121"/>
      <c r="F29" s="122"/>
      <c r="G29" s="123"/>
      <c r="H29" s="114"/>
      <c r="I29" s="124"/>
      <c r="J29" s="46"/>
      <c r="K29" s="125"/>
      <c r="L29" s="116"/>
      <c r="M29" s="235" t="str">
        <f>IF(ISBLANK($K29),"0,00",IF(K29="Pauschalwerte ohne Urlaubsabgeltung",IF($H29="Stunden",VLOOKUP($J29,'Grundlagen VKO'!$A$12:$B$17,2),IF($H29="Monat",VLOOKUP($J29,'Grundlagen VKO'!$A$20:$B$25,2),IF($H29="Jahr",VLOOKUP($J29,'Grundlagen VKO'!$A$28:$B$33,2)))),IF($H29="Stunden",VLOOKUP($J29,'Grundlagen VKO'!$A$38:$B$43,2),IF($H29="Monat",VLOOKUP($J29,'Grundlagen VKO'!$A$46:$B$51,2),"Auswahl nicht möglich"))))</f>
        <v>0,00</v>
      </c>
      <c r="N29" s="235" t="str">
        <f t="shared" si="1"/>
        <v>0,00</v>
      </c>
      <c r="O29" s="236">
        <f t="shared" si="2"/>
        <v>0</v>
      </c>
      <c r="P29" s="43"/>
      <c r="Q29" s="43"/>
      <c r="R29" s="43"/>
    </row>
    <row r="30" spans="1:18" x14ac:dyDescent="0.25">
      <c r="A30" s="104"/>
      <c r="B30" s="104"/>
      <c r="M30" s="49" t="s">
        <v>24</v>
      </c>
      <c r="N30" s="49">
        <f>SUM(N12:N29)</f>
        <v>0</v>
      </c>
      <c r="O30" s="49">
        <f>SUM(O12:O29)</f>
        <v>0</v>
      </c>
    </row>
  </sheetData>
  <sheetProtection algorithmName="SHA-512" hashValue="EdIFbTb+ifNdcBOCUXsxXWwyPnI1i2G3Ly6OrfnES7Nv3tFTkjZdVAgAXzKmzbiSq+uecwacCIa6NSDe839lQw==" saltValue="3sGVrYL9IpKAHMiiJA7L2Q==" spinCount="100000" sheet="1" formatCells="0" formatColumns="0" formatRows="0" insertRows="0" deleteRows="0"/>
  <mergeCells count="8">
    <mergeCell ref="A8:E8"/>
    <mergeCell ref="A3:O3"/>
    <mergeCell ref="A6:E6"/>
    <mergeCell ref="A7:E7"/>
    <mergeCell ref="F6:J6"/>
    <mergeCell ref="F7:J7"/>
    <mergeCell ref="F8:J8"/>
    <mergeCell ref="M5:O5"/>
  </mergeCells>
  <conditionalFormatting sqref="K12:L29">
    <cfRule type="containsText" dxfId="1" priority="1" operator="containsText" text="Pauschalwerte mit Urlaubsabgeltung">
      <formula>NOT(ISERROR(SEARCH("Pauschalwerte mit Urlaubsabgeltung",K12)))</formula>
    </cfRule>
  </conditionalFormatting>
  <pageMargins left="0.7" right="0.7" top="0.78740157499999996" bottom="0.78740157499999996" header="0.3" footer="0.3"/>
  <pageSetup paperSize="9" scale="46" fitToHeight="0" orientation="landscape" r:id="rId1"/>
  <headerFooter>
    <oddFooter>&amp;LDigital And Creative Economy&amp;Czahlenmäßiger Nachweise&amp;RStand: 20.09.2024</oddFooter>
  </headerFooter>
  <tableParts count="1">
    <tablePart r:id="rId2"/>
  </tableParts>
  <extLst>
    <ext xmlns:x14="http://schemas.microsoft.com/office/spreadsheetml/2009/9/main" uri="{CCE6A557-97BC-4b89-ADB6-D9C93CAAB3DF}">
      <x14:dataValidations xmlns:xm="http://schemas.microsoft.com/office/excel/2006/main" count="5">
        <x14:dataValidation type="list" allowBlank="1" showErrorMessage="1" promptTitle="EINGABE" prompt="Bitte geben Sie die Art der Pauschale an._x000a_" xr:uid="{00000000-0002-0000-0200-000000000000}">
          <x14:formula1>
            <xm:f>'Grundlagen VKO'!$A$4:$A$5</xm:f>
          </x14:formula1>
          <xm:sqref>K12:K29</xm:sqref>
        </x14:dataValidation>
        <x14:dataValidation type="list" allowBlank="1" showInputMessage="1" showErrorMessage="1" xr:uid="{00000000-0002-0000-0200-000001000000}">
          <x14:formula1>
            <xm:f>'Grundlagen VKO'!$A$12:$A$16</xm:f>
          </x14:formula1>
          <xm:sqref>J12:J29</xm:sqref>
        </x14:dataValidation>
        <x14:dataValidation type="list" allowBlank="1" showInputMessage="1" showErrorMessage="1" xr:uid="{00000000-0002-0000-0200-000002000000}">
          <x14:formula1>
            <xm:f>'Grundlagen VKO'!$J$11:$J$13</xm:f>
          </x14:formula1>
          <xm:sqref>H12:H29</xm:sqref>
        </x14:dataValidation>
        <x14:dataValidation type="list" allowBlank="1" showInputMessage="1" showErrorMessage="1" xr:uid="{00000000-0002-0000-0200-000003000000}">
          <x14:formula1>
            <xm:f>'Grundlage UN-Lohn'!$L$2:$L$4</xm:f>
          </x14:formula1>
          <xm:sqref>L12:L29</xm:sqref>
        </x14:dataValidation>
        <x14:dataValidation type="list" allowBlank="1" showInputMessage="1" showErrorMessage="1" xr:uid="{00000000-0002-0000-0200-000004000000}">
          <x14:formula1>
            <xm:f>'Auswahllisten und NR'!$B$1:$B$6</xm:f>
          </x14:formula1>
          <xm:sqref>B12:B29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pageSetUpPr fitToPage="1"/>
  </sheetPr>
  <dimension ref="A3:AH70"/>
  <sheetViews>
    <sheetView workbookViewId="0"/>
  </sheetViews>
  <sheetFormatPr baseColWidth="10" defaultRowHeight="14.25" x14ac:dyDescent="0.2"/>
  <cols>
    <col min="1" max="1" width="3.42578125" style="3" customWidth="1"/>
    <col min="2" max="2" width="22.85546875" style="3" customWidth="1"/>
    <col min="3" max="4" width="23.7109375" style="3" customWidth="1"/>
    <col min="5" max="5" width="20.85546875" style="3" customWidth="1"/>
    <col min="6" max="6" width="10.5703125" style="3" customWidth="1"/>
    <col min="7" max="8" width="15.28515625" style="3" customWidth="1"/>
    <col min="9" max="9" width="16.85546875" style="10" customWidth="1"/>
    <col min="10" max="10" width="56" style="10" customWidth="1"/>
    <col min="11" max="34" width="11.42578125" style="10"/>
    <col min="35" max="16384" width="11.42578125" style="3"/>
  </cols>
  <sheetData>
    <row r="3" spans="1:34" ht="15" x14ac:dyDescent="0.25">
      <c r="A3" s="296" t="s">
        <v>81</v>
      </c>
      <c r="B3" s="296"/>
      <c r="C3" s="296"/>
      <c r="D3" s="296"/>
      <c r="E3" s="296"/>
      <c r="F3" s="296"/>
      <c r="G3" s="296"/>
      <c r="H3" s="296"/>
      <c r="I3" s="296"/>
      <c r="J3" s="296"/>
    </row>
    <row r="4" spans="1:34" ht="15.75" x14ac:dyDescent="0.25">
      <c r="A4" s="12"/>
      <c r="B4" s="9"/>
      <c r="C4" s="9"/>
      <c r="D4" s="9"/>
      <c r="E4" s="15"/>
      <c r="F4" s="23"/>
      <c r="G4" s="23"/>
      <c r="H4" s="23"/>
      <c r="I4" s="23"/>
      <c r="J4" s="23"/>
    </row>
    <row r="5" spans="1:34" ht="15.75" x14ac:dyDescent="0.25">
      <c r="A5" s="12"/>
      <c r="B5" s="9"/>
      <c r="C5" s="9"/>
      <c r="D5" s="9"/>
      <c r="E5" s="15"/>
      <c r="F5" s="23"/>
      <c r="G5" s="23"/>
      <c r="H5" s="23"/>
      <c r="I5" s="23"/>
      <c r="J5" s="33" t="s">
        <v>25</v>
      </c>
    </row>
    <row r="6" spans="1:34" ht="15" customHeight="1" x14ac:dyDescent="0.25">
      <c r="A6" s="293" t="str">
        <f>Gesamtübersicht!$A$7</f>
        <v>Zuwendungsempfänger</v>
      </c>
      <c r="B6" s="294"/>
      <c r="C6" s="295"/>
      <c r="D6" s="297">
        <f>Gesamtübersicht!$B$7</f>
        <v>0</v>
      </c>
      <c r="E6" s="298"/>
      <c r="F6" s="298"/>
      <c r="G6" s="299"/>
      <c r="H6" s="10"/>
    </row>
    <row r="7" spans="1:34" ht="15" customHeight="1" x14ac:dyDescent="0.25">
      <c r="A7" s="293" t="str">
        <f>Gesamtübersicht!$A$9</f>
        <v>Vorhaben</v>
      </c>
      <c r="B7" s="294"/>
      <c r="C7" s="295"/>
      <c r="D7" s="297">
        <f>Gesamtübersicht!$B$9</f>
        <v>0</v>
      </c>
      <c r="E7" s="298"/>
      <c r="F7" s="298"/>
      <c r="G7" s="299"/>
      <c r="H7" s="10"/>
      <c r="I7" s="3"/>
      <c r="J7" s="3"/>
    </row>
    <row r="8" spans="1:34" ht="33.75" customHeight="1" x14ac:dyDescent="0.25">
      <c r="A8" s="293" t="str">
        <f>Gesamtübersicht!$A$10</f>
        <v>Vorgangsnummer laut Zuwendungsbescheid</v>
      </c>
      <c r="B8" s="294"/>
      <c r="C8" s="295"/>
      <c r="D8" s="297">
        <f>Gesamtübersicht!$B$10</f>
        <v>0</v>
      </c>
      <c r="E8" s="298"/>
      <c r="F8" s="298"/>
      <c r="G8" s="299"/>
      <c r="I8" s="3"/>
    </row>
    <row r="9" spans="1:34" ht="15.75" x14ac:dyDescent="0.25">
      <c r="A9" s="12"/>
      <c r="B9" s="9"/>
      <c r="C9" s="9"/>
      <c r="D9" s="9"/>
      <c r="E9" s="15"/>
      <c r="F9" s="23"/>
      <c r="G9" s="10"/>
      <c r="H9" s="10"/>
      <c r="I9" s="31"/>
    </row>
    <row r="10" spans="1:34" s="4" customFormat="1" ht="14.25" customHeight="1" x14ac:dyDescent="0.2">
      <c r="A10" s="302" t="s">
        <v>0</v>
      </c>
      <c r="B10" s="303" t="s">
        <v>26</v>
      </c>
      <c r="C10" s="303" t="s">
        <v>27</v>
      </c>
      <c r="D10" s="302" t="s">
        <v>28</v>
      </c>
      <c r="E10" s="302" t="s">
        <v>20</v>
      </c>
      <c r="F10" s="304" t="s">
        <v>21</v>
      </c>
      <c r="G10" s="19" t="s">
        <v>22</v>
      </c>
      <c r="H10" s="304" t="s">
        <v>30</v>
      </c>
      <c r="I10" s="304" t="s">
        <v>29</v>
      </c>
      <c r="J10" s="304" t="s">
        <v>9</v>
      </c>
      <c r="K10" s="10"/>
      <c r="M10" s="17"/>
      <c r="N10" s="17"/>
      <c r="O10" s="17"/>
      <c r="P10" s="17"/>
      <c r="Q10" s="17"/>
      <c r="R10" s="17"/>
      <c r="S10" s="17"/>
      <c r="T10" s="17"/>
      <c r="U10" s="17"/>
      <c r="V10" s="17"/>
      <c r="W10" s="17"/>
      <c r="X10" s="17"/>
      <c r="Y10" s="17"/>
      <c r="Z10" s="17"/>
      <c r="AA10" s="17"/>
      <c r="AB10" s="17"/>
      <c r="AC10" s="17"/>
      <c r="AD10" s="17"/>
      <c r="AE10" s="17"/>
      <c r="AF10" s="17"/>
      <c r="AG10" s="17"/>
      <c r="AH10" s="17"/>
    </row>
    <row r="11" spans="1:34" x14ac:dyDescent="0.2">
      <c r="A11" s="302"/>
      <c r="B11" s="303"/>
      <c r="C11" s="303"/>
      <c r="D11" s="302"/>
      <c r="E11" s="302"/>
      <c r="F11" s="305"/>
      <c r="G11" s="20" t="s">
        <v>4</v>
      </c>
      <c r="H11" s="305"/>
      <c r="I11" s="305"/>
      <c r="J11" s="305"/>
    </row>
    <row r="12" spans="1:34" x14ac:dyDescent="0.2">
      <c r="A12" s="24"/>
      <c r="B12" s="24"/>
      <c r="C12" s="24"/>
      <c r="D12" s="24"/>
      <c r="E12" s="25"/>
      <c r="F12" s="26"/>
      <c r="G12" s="27"/>
      <c r="H12" s="29"/>
      <c r="I12" s="21">
        <f>$G12*$F12</f>
        <v>0</v>
      </c>
      <c r="J12" s="22"/>
    </row>
    <row r="13" spans="1:34" x14ac:dyDescent="0.2">
      <c r="A13" s="24"/>
      <c r="B13" s="24"/>
      <c r="C13" s="24"/>
      <c r="D13" s="24"/>
      <c r="E13" s="28"/>
      <c r="F13" s="26"/>
      <c r="G13" s="27"/>
      <c r="H13" s="29"/>
      <c r="I13" s="21">
        <f t="shared" ref="I13:I22" si="0">$G13*$F13</f>
        <v>0</v>
      </c>
      <c r="J13" s="22"/>
    </row>
    <row r="14" spans="1:34" ht="14.25" customHeight="1" x14ac:dyDescent="0.2">
      <c r="A14" s="24"/>
      <c r="B14" s="24"/>
      <c r="C14" s="24"/>
      <c r="D14" s="24"/>
      <c r="E14" s="28"/>
      <c r="F14" s="26"/>
      <c r="G14" s="27"/>
      <c r="H14" s="29"/>
      <c r="I14" s="21">
        <f t="shared" si="0"/>
        <v>0</v>
      </c>
      <c r="J14" s="22"/>
    </row>
    <row r="15" spans="1:34" ht="14.25" customHeight="1" x14ac:dyDescent="0.2">
      <c r="A15" s="24"/>
      <c r="B15" s="24"/>
      <c r="C15" s="24"/>
      <c r="D15" s="24"/>
      <c r="E15" s="28"/>
      <c r="F15" s="26"/>
      <c r="G15" s="27"/>
      <c r="H15" s="29"/>
      <c r="I15" s="21">
        <f t="shared" si="0"/>
        <v>0</v>
      </c>
      <c r="J15" s="22"/>
    </row>
    <row r="16" spans="1:34" ht="14.25" customHeight="1" x14ac:dyDescent="0.2">
      <c r="A16" s="24"/>
      <c r="B16" s="24"/>
      <c r="C16" s="24"/>
      <c r="D16" s="24"/>
      <c r="E16" s="28"/>
      <c r="F16" s="26"/>
      <c r="G16" s="27"/>
      <c r="H16" s="29"/>
      <c r="I16" s="21">
        <f t="shared" si="0"/>
        <v>0</v>
      </c>
      <c r="J16" s="22"/>
    </row>
    <row r="17" spans="1:12" ht="14.25" customHeight="1" x14ac:dyDescent="0.2">
      <c r="A17" s="24"/>
      <c r="B17" s="24"/>
      <c r="C17" s="24"/>
      <c r="D17" s="24"/>
      <c r="E17" s="28"/>
      <c r="F17" s="26"/>
      <c r="G17" s="27"/>
      <c r="H17" s="29"/>
      <c r="I17" s="21">
        <f t="shared" si="0"/>
        <v>0</v>
      </c>
      <c r="J17" s="22"/>
    </row>
    <row r="18" spans="1:12" ht="14.25" customHeight="1" x14ac:dyDescent="0.2">
      <c r="A18" s="24"/>
      <c r="B18" s="24"/>
      <c r="C18" s="24"/>
      <c r="D18" s="24"/>
      <c r="E18" s="28"/>
      <c r="F18" s="26"/>
      <c r="G18" s="27"/>
      <c r="H18" s="29"/>
      <c r="I18" s="21">
        <f t="shared" si="0"/>
        <v>0</v>
      </c>
      <c r="J18" s="22"/>
    </row>
    <row r="19" spans="1:12" ht="13.5" customHeight="1" x14ac:dyDescent="0.2">
      <c r="A19" s="24"/>
      <c r="B19" s="24"/>
      <c r="C19" s="24"/>
      <c r="D19" s="24"/>
      <c r="E19" s="28"/>
      <c r="F19" s="26"/>
      <c r="G19" s="27"/>
      <c r="H19" s="29"/>
      <c r="I19" s="21">
        <f t="shared" si="0"/>
        <v>0</v>
      </c>
      <c r="J19" s="22"/>
    </row>
    <row r="20" spans="1:12" ht="13.5" customHeight="1" x14ac:dyDescent="0.2">
      <c r="A20" s="24"/>
      <c r="B20" s="24"/>
      <c r="C20" s="24"/>
      <c r="D20" s="24"/>
      <c r="E20" s="28"/>
      <c r="F20" s="26"/>
      <c r="G20" s="27"/>
      <c r="H20" s="29"/>
      <c r="I20" s="21">
        <f t="shared" si="0"/>
        <v>0</v>
      </c>
      <c r="J20" s="22"/>
    </row>
    <row r="21" spans="1:12" ht="13.5" customHeight="1" x14ac:dyDescent="0.2">
      <c r="A21" s="24"/>
      <c r="B21" s="24"/>
      <c r="C21" s="24"/>
      <c r="D21" s="24"/>
      <c r="E21" s="28"/>
      <c r="F21" s="26"/>
      <c r="G21" s="27"/>
      <c r="H21" s="29"/>
      <c r="I21" s="21">
        <f t="shared" si="0"/>
        <v>0</v>
      </c>
      <c r="J21" s="22"/>
    </row>
    <row r="22" spans="1:12" ht="13.5" customHeight="1" x14ac:dyDescent="0.2">
      <c r="A22" s="24"/>
      <c r="B22" s="24"/>
      <c r="C22" s="24"/>
      <c r="D22" s="24"/>
      <c r="E22" s="28"/>
      <c r="F22" s="26"/>
      <c r="G22" s="27"/>
      <c r="H22" s="29"/>
      <c r="I22" s="21">
        <f t="shared" si="0"/>
        <v>0</v>
      </c>
      <c r="J22" s="22"/>
    </row>
    <row r="23" spans="1:12" x14ac:dyDescent="0.2">
      <c r="A23" s="13"/>
      <c r="B23" s="13"/>
      <c r="C23" s="13"/>
      <c r="D23" s="13"/>
      <c r="E23" s="13"/>
      <c r="H23" s="54" t="s">
        <v>24</v>
      </c>
      <c r="I23" s="55">
        <f>SUM(I12:I22)</f>
        <v>0</v>
      </c>
      <c r="J23" s="13"/>
    </row>
    <row r="24" spans="1:12" x14ac:dyDescent="0.2">
      <c r="A24" s="13"/>
      <c r="B24" s="13"/>
      <c r="C24" s="13"/>
      <c r="D24" s="13"/>
      <c r="E24" s="13"/>
      <c r="F24" s="14"/>
      <c r="G24" s="13"/>
      <c r="H24" s="13"/>
      <c r="I24" s="13"/>
    </row>
    <row r="25" spans="1:12" ht="14.25" customHeight="1" x14ac:dyDescent="0.2">
      <c r="A25" s="300"/>
      <c r="B25" s="301"/>
      <c r="C25" s="301"/>
      <c r="D25" s="301"/>
      <c r="E25" s="301"/>
      <c r="F25" s="301"/>
      <c r="G25" s="18"/>
      <c r="H25" s="18"/>
    </row>
    <row r="26" spans="1:12" ht="15" x14ac:dyDescent="0.2">
      <c r="A26" s="300"/>
      <c r="B26" s="301"/>
      <c r="C26" s="301"/>
      <c r="D26" s="301"/>
      <c r="E26" s="301"/>
      <c r="F26" s="301"/>
      <c r="G26" s="300"/>
      <c r="H26" s="301"/>
      <c r="I26" s="301"/>
      <c r="J26" s="301"/>
      <c r="K26" s="301"/>
      <c r="L26" s="301"/>
    </row>
    <row r="27" spans="1:12" ht="22.5" customHeight="1" x14ac:dyDescent="0.2">
      <c r="A27" s="300"/>
      <c r="B27" s="301"/>
      <c r="C27" s="301"/>
      <c r="D27" s="301"/>
      <c r="E27" s="301"/>
      <c r="F27" s="301"/>
      <c r="G27" s="10"/>
      <c r="H27" s="10"/>
    </row>
    <row r="28" spans="1:12" x14ac:dyDescent="0.2">
      <c r="A28" s="10"/>
      <c r="B28" s="10"/>
      <c r="C28" s="10"/>
      <c r="D28" s="10"/>
      <c r="E28" s="10"/>
      <c r="F28" s="10"/>
      <c r="G28" s="10"/>
      <c r="H28" s="10"/>
    </row>
    <row r="29" spans="1:12" x14ac:dyDescent="0.2">
      <c r="A29" s="10"/>
      <c r="B29" s="10"/>
      <c r="C29" s="10"/>
      <c r="D29" s="10"/>
      <c r="E29" s="10"/>
      <c r="F29" s="10"/>
      <c r="G29" s="10"/>
      <c r="H29" s="10"/>
    </row>
    <row r="30" spans="1:12" x14ac:dyDescent="0.2">
      <c r="A30" s="10"/>
      <c r="B30" s="10"/>
      <c r="C30" s="10"/>
      <c r="D30" s="10"/>
      <c r="E30" s="10"/>
      <c r="F30" s="10"/>
      <c r="G30" s="10"/>
      <c r="H30" s="10"/>
    </row>
    <row r="31" spans="1:12" x14ac:dyDescent="0.2">
      <c r="A31" s="10"/>
      <c r="B31" s="10"/>
      <c r="C31" s="10"/>
      <c r="D31" s="10"/>
      <c r="E31" s="10"/>
      <c r="F31" s="10"/>
      <c r="G31" s="10"/>
      <c r="H31" s="10"/>
    </row>
    <row r="32" spans="1:12" x14ac:dyDescent="0.2">
      <c r="A32" s="10"/>
      <c r="B32" s="10"/>
      <c r="C32" s="10"/>
      <c r="D32" s="10"/>
      <c r="E32" s="10"/>
      <c r="F32" s="10"/>
      <c r="G32" s="10"/>
      <c r="H32" s="10"/>
    </row>
    <row r="33" spans="1:8" x14ac:dyDescent="0.2">
      <c r="A33" s="10"/>
      <c r="B33" s="10"/>
      <c r="C33" s="10"/>
      <c r="D33" s="10"/>
      <c r="E33" s="10"/>
      <c r="F33" s="10"/>
      <c r="G33" s="10"/>
      <c r="H33" s="10"/>
    </row>
    <row r="34" spans="1:8" x14ac:dyDescent="0.2">
      <c r="A34" s="10"/>
      <c r="B34" s="10"/>
      <c r="C34" s="10"/>
      <c r="D34" s="10"/>
      <c r="E34" s="10"/>
      <c r="F34" s="10"/>
      <c r="G34" s="10"/>
      <c r="H34" s="10"/>
    </row>
    <row r="35" spans="1:8" x14ac:dyDescent="0.2">
      <c r="A35" s="10"/>
      <c r="B35" s="10"/>
      <c r="C35" s="10"/>
      <c r="D35" s="10"/>
      <c r="E35" s="10"/>
      <c r="F35" s="10"/>
      <c r="G35" s="10"/>
      <c r="H35" s="10"/>
    </row>
    <row r="36" spans="1:8" x14ac:dyDescent="0.2">
      <c r="A36" s="10"/>
      <c r="B36" s="10"/>
      <c r="C36" s="10"/>
      <c r="D36" s="10"/>
      <c r="E36" s="10"/>
      <c r="F36" s="10"/>
      <c r="G36" s="10"/>
      <c r="H36" s="10"/>
    </row>
    <row r="37" spans="1:8" x14ac:dyDescent="0.2">
      <c r="A37" s="10"/>
      <c r="B37" s="10"/>
      <c r="C37" s="10"/>
      <c r="D37" s="10"/>
      <c r="E37" s="10"/>
      <c r="F37" s="10"/>
      <c r="G37" s="10"/>
      <c r="H37" s="10"/>
    </row>
    <row r="38" spans="1:8" x14ac:dyDescent="0.2">
      <c r="A38" s="10"/>
      <c r="B38" s="10"/>
      <c r="C38" s="10"/>
      <c r="D38" s="10"/>
      <c r="E38" s="10"/>
      <c r="F38" s="10"/>
      <c r="G38" s="10"/>
      <c r="H38" s="10"/>
    </row>
    <row r="39" spans="1:8" x14ac:dyDescent="0.2">
      <c r="A39" s="10"/>
      <c r="B39" s="10"/>
      <c r="C39" s="10"/>
      <c r="D39" s="10"/>
      <c r="E39" s="10"/>
      <c r="F39" s="10"/>
      <c r="G39" s="10"/>
      <c r="H39" s="10"/>
    </row>
    <row r="40" spans="1:8" x14ac:dyDescent="0.2">
      <c r="A40" s="10"/>
      <c r="B40" s="10"/>
      <c r="C40" s="10"/>
      <c r="D40" s="10"/>
      <c r="E40" s="10"/>
      <c r="F40" s="10"/>
      <c r="G40" s="10"/>
      <c r="H40" s="10"/>
    </row>
    <row r="41" spans="1:8" x14ac:dyDescent="0.2">
      <c r="A41" s="10"/>
      <c r="B41" s="10"/>
      <c r="C41" s="10"/>
      <c r="D41" s="10"/>
      <c r="E41" s="10"/>
      <c r="F41" s="10"/>
      <c r="G41" s="10"/>
      <c r="H41" s="10"/>
    </row>
    <row r="42" spans="1:8" x14ac:dyDescent="0.2">
      <c r="A42" s="10"/>
      <c r="B42" s="10"/>
      <c r="C42" s="10"/>
      <c r="D42" s="10"/>
      <c r="E42" s="10"/>
      <c r="F42" s="10"/>
      <c r="G42" s="10"/>
      <c r="H42" s="10"/>
    </row>
    <row r="43" spans="1:8" x14ac:dyDescent="0.2">
      <c r="A43" s="10"/>
      <c r="B43" s="10"/>
      <c r="C43" s="10"/>
      <c r="D43" s="10"/>
      <c r="E43" s="10"/>
      <c r="F43" s="10"/>
      <c r="G43" s="10"/>
      <c r="H43" s="10"/>
    </row>
    <row r="44" spans="1:8" x14ac:dyDescent="0.2">
      <c r="A44" s="10"/>
      <c r="B44" s="10"/>
      <c r="C44" s="10"/>
      <c r="D44" s="10"/>
      <c r="E44" s="10"/>
      <c r="F44" s="10"/>
      <c r="G44" s="10"/>
      <c r="H44" s="10"/>
    </row>
    <row r="45" spans="1:8" x14ac:dyDescent="0.2">
      <c r="A45" s="10"/>
      <c r="B45" s="10"/>
      <c r="C45" s="10"/>
      <c r="D45" s="10"/>
      <c r="E45" s="10"/>
      <c r="F45" s="10"/>
      <c r="G45" s="10"/>
      <c r="H45" s="10"/>
    </row>
    <row r="46" spans="1:8" x14ac:dyDescent="0.2">
      <c r="A46" s="10"/>
      <c r="B46" s="10"/>
      <c r="C46" s="10"/>
      <c r="D46" s="10"/>
      <c r="E46" s="10"/>
      <c r="F46" s="10"/>
      <c r="G46" s="10"/>
      <c r="H46" s="10"/>
    </row>
    <row r="47" spans="1:8" x14ac:dyDescent="0.2">
      <c r="A47" s="10"/>
      <c r="B47" s="10"/>
      <c r="C47" s="10"/>
      <c r="D47" s="10"/>
      <c r="E47" s="10"/>
      <c r="F47" s="10"/>
      <c r="G47" s="10"/>
      <c r="H47" s="10"/>
    </row>
    <row r="48" spans="1:8" x14ac:dyDescent="0.2">
      <c r="A48" s="10"/>
      <c r="B48" s="10"/>
      <c r="C48" s="10"/>
      <c r="D48" s="10"/>
      <c r="E48" s="10"/>
      <c r="F48" s="10"/>
      <c r="G48" s="10"/>
      <c r="H48" s="10"/>
    </row>
    <row r="49" spans="1:8" x14ac:dyDescent="0.2">
      <c r="A49" s="10"/>
      <c r="B49" s="10"/>
      <c r="C49" s="10"/>
      <c r="D49" s="10"/>
      <c r="E49" s="10"/>
      <c r="F49" s="10"/>
      <c r="G49" s="10"/>
      <c r="H49" s="10"/>
    </row>
    <row r="50" spans="1:8" x14ac:dyDescent="0.2">
      <c r="A50" s="10"/>
      <c r="B50" s="10"/>
      <c r="C50" s="10"/>
      <c r="D50" s="10"/>
      <c r="E50" s="10"/>
      <c r="F50" s="10"/>
      <c r="G50" s="10"/>
      <c r="H50" s="10"/>
    </row>
    <row r="51" spans="1:8" x14ac:dyDescent="0.2">
      <c r="A51" s="10"/>
      <c r="B51" s="10"/>
      <c r="C51" s="10"/>
      <c r="D51" s="10"/>
      <c r="E51" s="10"/>
      <c r="F51" s="10"/>
      <c r="G51" s="10"/>
      <c r="H51" s="10"/>
    </row>
    <row r="52" spans="1:8" x14ac:dyDescent="0.2">
      <c r="A52" s="10"/>
      <c r="B52" s="10"/>
      <c r="C52" s="10"/>
      <c r="D52" s="10"/>
      <c r="E52" s="10"/>
      <c r="F52" s="10"/>
      <c r="G52" s="10"/>
      <c r="H52" s="10"/>
    </row>
    <row r="53" spans="1:8" x14ac:dyDescent="0.2">
      <c r="A53" s="10"/>
      <c r="B53" s="10"/>
      <c r="C53" s="10"/>
      <c r="D53" s="10"/>
      <c r="E53" s="10"/>
      <c r="F53" s="10"/>
      <c r="G53" s="10"/>
      <c r="H53" s="10"/>
    </row>
    <row r="54" spans="1:8" x14ac:dyDescent="0.2">
      <c r="A54" s="10"/>
      <c r="B54" s="10"/>
      <c r="C54" s="10"/>
      <c r="D54" s="10"/>
      <c r="E54" s="10"/>
      <c r="F54" s="10"/>
      <c r="G54" s="10"/>
      <c r="H54" s="10"/>
    </row>
    <row r="55" spans="1:8" x14ac:dyDescent="0.2">
      <c r="A55" s="10"/>
      <c r="B55" s="10"/>
      <c r="C55" s="10"/>
      <c r="D55" s="10"/>
      <c r="E55" s="10"/>
      <c r="F55" s="10"/>
      <c r="G55" s="10"/>
      <c r="H55" s="10"/>
    </row>
    <row r="56" spans="1:8" x14ac:dyDescent="0.2">
      <c r="A56" s="10"/>
      <c r="B56" s="10"/>
      <c r="C56" s="10"/>
      <c r="D56" s="10"/>
      <c r="E56" s="10"/>
      <c r="F56" s="10"/>
      <c r="G56" s="10"/>
      <c r="H56" s="10"/>
    </row>
    <row r="57" spans="1:8" x14ac:dyDescent="0.2">
      <c r="A57" s="10"/>
      <c r="B57" s="10"/>
      <c r="C57" s="10"/>
      <c r="D57" s="10"/>
      <c r="E57" s="10"/>
      <c r="F57" s="10"/>
      <c r="G57" s="10"/>
      <c r="H57" s="10"/>
    </row>
    <row r="58" spans="1:8" x14ac:dyDescent="0.2">
      <c r="A58" s="10"/>
      <c r="B58" s="10"/>
      <c r="C58" s="10"/>
      <c r="D58" s="10"/>
      <c r="E58" s="10"/>
      <c r="F58" s="10"/>
      <c r="G58" s="10"/>
      <c r="H58" s="10"/>
    </row>
    <row r="59" spans="1:8" x14ac:dyDescent="0.2">
      <c r="A59" s="10"/>
      <c r="B59" s="10"/>
      <c r="C59" s="10"/>
      <c r="D59" s="10"/>
      <c r="E59" s="10"/>
      <c r="F59" s="10"/>
      <c r="G59" s="10"/>
      <c r="H59" s="10"/>
    </row>
    <row r="60" spans="1:8" x14ac:dyDescent="0.2">
      <c r="A60" s="10"/>
      <c r="B60" s="10"/>
      <c r="C60" s="10"/>
      <c r="D60" s="10"/>
      <c r="E60" s="10"/>
      <c r="F60" s="10"/>
      <c r="G60" s="10"/>
      <c r="H60" s="10"/>
    </row>
    <row r="61" spans="1:8" x14ac:dyDescent="0.2">
      <c r="A61" s="10"/>
      <c r="B61" s="10"/>
      <c r="C61" s="10"/>
      <c r="D61" s="10"/>
      <c r="E61" s="10"/>
      <c r="F61" s="10"/>
      <c r="G61" s="10"/>
      <c r="H61" s="10"/>
    </row>
    <row r="62" spans="1:8" x14ac:dyDescent="0.2">
      <c r="A62" s="10"/>
      <c r="B62" s="10"/>
      <c r="C62" s="10"/>
      <c r="D62" s="10"/>
      <c r="E62" s="10"/>
      <c r="F62" s="10"/>
      <c r="G62" s="10"/>
      <c r="H62" s="10"/>
    </row>
    <row r="63" spans="1:8" x14ac:dyDescent="0.2">
      <c r="A63" s="10"/>
      <c r="B63" s="10"/>
      <c r="C63" s="10"/>
      <c r="D63" s="10"/>
      <c r="E63" s="10"/>
      <c r="F63" s="10"/>
      <c r="G63" s="10"/>
      <c r="H63" s="10"/>
    </row>
    <row r="64" spans="1:8" x14ac:dyDescent="0.2">
      <c r="A64" s="10"/>
      <c r="B64" s="10"/>
      <c r="C64" s="10"/>
      <c r="D64" s="10"/>
      <c r="E64" s="10"/>
      <c r="F64" s="10"/>
      <c r="G64" s="10"/>
      <c r="H64" s="10"/>
    </row>
    <row r="65" spans="1:8" x14ac:dyDescent="0.2">
      <c r="A65" s="10"/>
      <c r="B65" s="10"/>
      <c r="C65" s="10"/>
      <c r="D65" s="10"/>
      <c r="E65" s="10"/>
      <c r="F65" s="10"/>
      <c r="G65" s="10"/>
      <c r="H65" s="10"/>
    </row>
    <row r="66" spans="1:8" x14ac:dyDescent="0.2">
      <c r="A66" s="10"/>
      <c r="B66" s="10"/>
      <c r="C66" s="10"/>
      <c r="D66" s="10"/>
      <c r="E66" s="10"/>
      <c r="F66" s="10"/>
      <c r="G66" s="10"/>
      <c r="H66" s="10"/>
    </row>
    <row r="67" spans="1:8" x14ac:dyDescent="0.2">
      <c r="A67" s="10"/>
      <c r="B67" s="10"/>
      <c r="C67" s="10"/>
      <c r="D67" s="10"/>
      <c r="E67" s="10"/>
      <c r="F67" s="10"/>
      <c r="G67" s="10"/>
      <c r="H67" s="10"/>
    </row>
    <row r="68" spans="1:8" x14ac:dyDescent="0.2">
      <c r="A68" s="10"/>
      <c r="B68" s="10"/>
      <c r="C68" s="10"/>
      <c r="D68" s="10"/>
      <c r="E68" s="10"/>
      <c r="F68" s="10"/>
      <c r="G68" s="10"/>
      <c r="H68" s="10"/>
    </row>
    <row r="69" spans="1:8" x14ac:dyDescent="0.2">
      <c r="A69" s="10"/>
      <c r="B69" s="10"/>
      <c r="C69" s="10"/>
      <c r="D69" s="10"/>
      <c r="E69" s="10"/>
      <c r="F69" s="10"/>
      <c r="G69" s="10"/>
      <c r="H69" s="10"/>
    </row>
    <row r="70" spans="1:8" x14ac:dyDescent="0.2">
      <c r="A70" s="10"/>
      <c r="B70" s="10"/>
      <c r="C70" s="10"/>
      <c r="D70" s="10"/>
      <c r="E70" s="10"/>
      <c r="F70" s="10"/>
      <c r="G70" s="10"/>
      <c r="H70" s="10"/>
    </row>
  </sheetData>
  <mergeCells count="20">
    <mergeCell ref="A27:F27"/>
    <mergeCell ref="G26:L26"/>
    <mergeCell ref="A10:A11"/>
    <mergeCell ref="B10:B11"/>
    <mergeCell ref="C10:C11"/>
    <mergeCell ref="D10:D11"/>
    <mergeCell ref="E10:E11"/>
    <mergeCell ref="F10:F11"/>
    <mergeCell ref="I10:I11"/>
    <mergeCell ref="H10:H11"/>
    <mergeCell ref="J10:J11"/>
    <mergeCell ref="A25:F25"/>
    <mergeCell ref="A26:F26"/>
    <mergeCell ref="A8:C8"/>
    <mergeCell ref="A3:J3"/>
    <mergeCell ref="A6:C6"/>
    <mergeCell ref="A7:C7"/>
    <mergeCell ref="D6:G6"/>
    <mergeCell ref="D7:G7"/>
    <mergeCell ref="D8:G8"/>
  </mergeCells>
  <dataValidations count="1">
    <dataValidation allowBlank="1" showInputMessage="1" showErrorMessage="1" promptTitle="Art der Zahlung" prompt="Bitte geben Sie hier die Art der Zahlung bzw. den Bestandteil an._x000a_" sqref="D10:D11" xr:uid="{00000000-0002-0000-0300-000000000000}"/>
  </dataValidations>
  <pageMargins left="0.70866141732283472" right="0.70866141732283472" top="0.78740157480314965" bottom="0.78740157480314965" header="0.31496062992125984" footer="0.31496062992125984"/>
  <pageSetup paperSize="9" scale="63" fitToHeight="0" orientation="landscape" r:id="rId1"/>
  <headerFooter>
    <oddFooter>&amp;LegoWISSEN&amp;Czahlenmäßiger Nachweis&amp;RAU-2-004-20230609
Stand 06.06.2023</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'Auswahllisten und NR'!$F$2:$F$5</xm:f>
          </x14:formula1>
          <xm:sqref>D12:D22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dimension ref="A4:J59"/>
  <sheetViews>
    <sheetView workbookViewId="0">
      <selection activeCell="D43" sqref="D43"/>
    </sheetView>
  </sheetViews>
  <sheetFormatPr baseColWidth="10" defaultRowHeight="15" x14ac:dyDescent="0.25"/>
  <cols>
    <col min="1" max="4" width="15.7109375" style="34" customWidth="1"/>
    <col min="7" max="7" width="23.42578125" bestFit="1" customWidth="1"/>
    <col min="8" max="8" width="22.42578125" bestFit="1" customWidth="1"/>
  </cols>
  <sheetData>
    <row r="4" spans="1:10" x14ac:dyDescent="0.25">
      <c r="A4" s="58" t="s">
        <v>85</v>
      </c>
      <c r="B4" s="35"/>
      <c r="C4" s="35"/>
      <c r="D4" s="35"/>
    </row>
    <row r="5" spans="1:10" x14ac:dyDescent="0.25">
      <c r="A5" s="57" t="s">
        <v>41</v>
      </c>
      <c r="B5" s="35"/>
      <c r="C5" s="35"/>
      <c r="D5" s="35"/>
    </row>
    <row r="9" spans="1:10" x14ac:dyDescent="0.25">
      <c r="A9" s="306" t="s">
        <v>42</v>
      </c>
      <c r="B9" s="306"/>
      <c r="C9" s="306"/>
      <c r="D9" s="306"/>
    </row>
    <row r="10" spans="1:10" x14ac:dyDescent="0.25">
      <c r="A10" s="307" t="s">
        <v>84</v>
      </c>
      <c r="B10" s="307"/>
      <c r="C10" s="307"/>
      <c r="D10" s="307"/>
    </row>
    <row r="11" spans="1:10" x14ac:dyDescent="0.25">
      <c r="A11" s="36" t="s">
        <v>43</v>
      </c>
      <c r="B11" s="37" t="s">
        <v>44</v>
      </c>
      <c r="C11" s="36"/>
      <c r="D11" s="36"/>
      <c r="G11" t="s">
        <v>73</v>
      </c>
      <c r="H11" t="s">
        <v>74</v>
      </c>
      <c r="J11" t="s">
        <v>75</v>
      </c>
    </row>
    <row r="12" spans="1:10" x14ac:dyDescent="0.25">
      <c r="A12" s="38" t="s">
        <v>47</v>
      </c>
      <c r="B12" s="39">
        <v>42</v>
      </c>
      <c r="C12" s="39"/>
      <c r="D12" s="39"/>
      <c r="G12" s="6"/>
      <c r="H12" s="6"/>
      <c r="J12" t="s">
        <v>76</v>
      </c>
    </row>
    <row r="13" spans="1:10" x14ac:dyDescent="0.25">
      <c r="A13" s="38" t="s">
        <v>48</v>
      </c>
      <c r="B13" s="39">
        <v>31.5</v>
      </c>
      <c r="C13" s="39"/>
      <c r="D13" s="39"/>
      <c r="G13" s="6"/>
      <c r="H13" s="6"/>
      <c r="J13" t="s">
        <v>78</v>
      </c>
    </row>
    <row r="14" spans="1:10" x14ac:dyDescent="0.25">
      <c r="A14" s="38" t="s">
        <v>49</v>
      </c>
      <c r="B14" s="39">
        <v>30</v>
      </c>
      <c r="C14" s="39"/>
      <c r="D14" s="39"/>
      <c r="G14" s="6"/>
      <c r="H14" s="6"/>
    </row>
    <row r="15" spans="1:10" x14ac:dyDescent="0.25">
      <c r="A15" s="38" t="s">
        <v>50</v>
      </c>
      <c r="B15" s="39">
        <v>23</v>
      </c>
      <c r="C15" s="39"/>
      <c r="D15" s="39"/>
      <c r="G15" s="6"/>
      <c r="H15" s="6"/>
    </row>
    <row r="16" spans="1:10" x14ac:dyDescent="0.25">
      <c r="A16" s="38" t="s">
        <v>51</v>
      </c>
      <c r="B16" s="39">
        <v>19</v>
      </c>
      <c r="C16" s="39"/>
      <c r="D16" s="39"/>
      <c r="G16" s="6"/>
      <c r="H16" s="6"/>
    </row>
    <row r="17" spans="1:8" x14ac:dyDescent="0.25">
      <c r="A17" s="38" t="s">
        <v>52</v>
      </c>
      <c r="B17" s="39">
        <v>0</v>
      </c>
      <c r="C17" s="39"/>
      <c r="D17" s="39"/>
      <c r="G17" s="6"/>
      <c r="H17" s="6"/>
    </row>
    <row r="18" spans="1:8" x14ac:dyDescent="0.25">
      <c r="A18" s="38"/>
      <c r="B18" s="39"/>
      <c r="C18" s="39"/>
      <c r="D18" s="39"/>
      <c r="G18" s="6"/>
      <c r="H18" s="6"/>
    </row>
    <row r="19" spans="1:8" x14ac:dyDescent="0.25">
      <c r="A19" s="36" t="s">
        <v>43</v>
      </c>
      <c r="B19" s="36" t="s">
        <v>45</v>
      </c>
      <c r="C19" s="39"/>
      <c r="D19" s="39"/>
      <c r="G19" s="6"/>
      <c r="H19" s="6"/>
    </row>
    <row r="20" spans="1:8" x14ac:dyDescent="0.25">
      <c r="A20" s="38" t="s">
        <v>47</v>
      </c>
      <c r="B20" s="39">
        <v>7295</v>
      </c>
      <c r="C20" s="39"/>
      <c r="D20" s="39"/>
      <c r="G20" s="6"/>
      <c r="H20" s="6"/>
    </row>
    <row r="21" spans="1:8" x14ac:dyDescent="0.25">
      <c r="A21" s="38" t="s">
        <v>48</v>
      </c>
      <c r="B21" s="39">
        <v>5487</v>
      </c>
      <c r="C21" s="39"/>
      <c r="D21" s="39"/>
      <c r="G21" s="6"/>
      <c r="H21" s="6"/>
    </row>
    <row r="22" spans="1:8" x14ac:dyDescent="0.25">
      <c r="A22" s="38" t="s">
        <v>49</v>
      </c>
      <c r="B22" s="39">
        <v>5208</v>
      </c>
      <c r="C22" s="39"/>
      <c r="D22" s="39"/>
      <c r="G22" s="6"/>
      <c r="H22" s="6"/>
    </row>
    <row r="23" spans="1:8" x14ac:dyDescent="0.25">
      <c r="A23" s="38" t="s">
        <v>50</v>
      </c>
      <c r="B23" s="39">
        <v>3942</v>
      </c>
      <c r="C23" s="39"/>
      <c r="D23" s="39"/>
      <c r="G23" s="6"/>
      <c r="H23" s="6"/>
    </row>
    <row r="24" spans="1:8" x14ac:dyDescent="0.25">
      <c r="A24" s="38" t="s">
        <v>51</v>
      </c>
      <c r="B24" s="39">
        <v>3261</v>
      </c>
      <c r="C24" s="39"/>
      <c r="D24" s="39"/>
      <c r="G24" s="6"/>
      <c r="H24" s="6"/>
    </row>
    <row r="25" spans="1:8" x14ac:dyDescent="0.25">
      <c r="A25" s="38" t="s">
        <v>52</v>
      </c>
      <c r="B25" s="39">
        <v>0</v>
      </c>
      <c r="C25" s="39"/>
      <c r="D25" s="39"/>
      <c r="G25" s="6"/>
      <c r="H25" s="6"/>
    </row>
    <row r="26" spans="1:8" x14ac:dyDescent="0.25">
      <c r="A26" s="38"/>
      <c r="B26" s="39"/>
      <c r="C26" s="39"/>
      <c r="D26" s="39"/>
      <c r="G26" s="6"/>
      <c r="H26" s="6"/>
    </row>
    <row r="27" spans="1:8" x14ac:dyDescent="0.25">
      <c r="A27" s="36" t="s">
        <v>43</v>
      </c>
      <c r="B27" s="36" t="s">
        <v>46</v>
      </c>
      <c r="C27" s="39"/>
      <c r="D27" s="39"/>
      <c r="G27" s="6"/>
      <c r="H27" s="6"/>
    </row>
    <row r="28" spans="1:8" x14ac:dyDescent="0.25">
      <c r="A28" s="38" t="s">
        <v>47</v>
      </c>
      <c r="B28" s="39">
        <v>87537</v>
      </c>
      <c r="C28" s="39"/>
      <c r="D28" s="39"/>
      <c r="G28" s="6"/>
      <c r="H28" s="6"/>
    </row>
    <row r="29" spans="1:8" x14ac:dyDescent="0.25">
      <c r="A29" s="38" t="s">
        <v>48</v>
      </c>
      <c r="B29" s="39">
        <v>65841</v>
      </c>
      <c r="C29" s="39"/>
      <c r="D29" s="39"/>
      <c r="G29" s="6"/>
      <c r="H29" s="6"/>
    </row>
    <row r="30" spans="1:8" x14ac:dyDescent="0.25">
      <c r="A30" s="38" t="s">
        <v>49</v>
      </c>
      <c r="B30" s="39">
        <v>62495</v>
      </c>
      <c r="C30" s="39"/>
      <c r="D30" s="39"/>
      <c r="G30" s="6"/>
      <c r="H30" s="6"/>
    </row>
    <row r="31" spans="1:8" x14ac:dyDescent="0.25">
      <c r="A31" s="38" t="s">
        <v>50</v>
      </c>
      <c r="B31" s="39">
        <v>47301</v>
      </c>
      <c r="C31" s="39"/>
      <c r="D31" s="39"/>
      <c r="G31" s="6"/>
      <c r="H31" s="6"/>
    </row>
    <row r="32" spans="1:8" x14ac:dyDescent="0.25">
      <c r="A32" s="38" t="s">
        <v>51</v>
      </c>
      <c r="B32" s="39">
        <v>39134</v>
      </c>
      <c r="C32" s="39"/>
      <c r="D32" s="39"/>
      <c r="G32" s="6"/>
      <c r="H32" s="6"/>
    </row>
    <row r="33" spans="1:8" x14ac:dyDescent="0.25">
      <c r="A33" s="38" t="s">
        <v>52</v>
      </c>
      <c r="B33" s="39">
        <v>0</v>
      </c>
      <c r="C33" s="39"/>
      <c r="D33" s="39"/>
      <c r="G33" s="6"/>
      <c r="H33" s="6"/>
    </row>
    <row r="34" spans="1:8" x14ac:dyDescent="0.25">
      <c r="A34" s="38"/>
      <c r="B34" s="39"/>
      <c r="C34" s="39"/>
      <c r="D34" s="39"/>
      <c r="G34" s="6"/>
      <c r="H34" s="6"/>
    </row>
    <row r="35" spans="1:8" x14ac:dyDescent="0.25">
      <c r="A35" s="40"/>
      <c r="B35" s="40"/>
      <c r="C35" s="41"/>
      <c r="D35" s="41"/>
      <c r="G35" s="6"/>
      <c r="H35" s="6"/>
    </row>
    <row r="36" spans="1:8" x14ac:dyDescent="0.25">
      <c r="A36" s="307" t="s">
        <v>53</v>
      </c>
      <c r="B36" s="307"/>
      <c r="C36" s="307"/>
      <c r="D36" s="307"/>
      <c r="G36" s="6"/>
      <c r="H36" s="6"/>
    </row>
    <row r="37" spans="1:8" x14ac:dyDescent="0.25">
      <c r="A37" s="36" t="s">
        <v>43</v>
      </c>
      <c r="B37" s="37" t="s">
        <v>44</v>
      </c>
      <c r="C37" s="36"/>
      <c r="D37" s="36"/>
      <c r="G37" s="6"/>
      <c r="H37" s="6"/>
    </row>
    <row r="38" spans="1:8" x14ac:dyDescent="0.25">
      <c r="A38" s="38" t="s">
        <v>47</v>
      </c>
      <c r="B38" s="39">
        <v>47</v>
      </c>
      <c r="C38" s="39"/>
      <c r="D38" s="39"/>
      <c r="G38" s="6"/>
      <c r="H38" s="6"/>
    </row>
    <row r="39" spans="1:8" x14ac:dyDescent="0.25">
      <c r="A39" s="38" t="s">
        <v>48</v>
      </c>
      <c r="B39" s="39">
        <v>35.5</v>
      </c>
      <c r="C39" s="39"/>
      <c r="D39" s="39"/>
      <c r="G39" s="6"/>
      <c r="H39" s="6"/>
    </row>
    <row r="40" spans="1:8" x14ac:dyDescent="0.25">
      <c r="A40" s="38" t="s">
        <v>49</v>
      </c>
      <c r="B40" s="39">
        <v>34</v>
      </c>
      <c r="C40" s="39"/>
      <c r="D40" s="39"/>
      <c r="G40" s="6"/>
      <c r="H40" s="6"/>
    </row>
    <row r="41" spans="1:8" x14ac:dyDescent="0.25">
      <c r="A41" s="38" t="s">
        <v>50</v>
      </c>
      <c r="B41" s="39">
        <v>25.5</v>
      </c>
      <c r="C41" s="39"/>
      <c r="D41" s="39"/>
      <c r="G41" s="6"/>
      <c r="H41" s="6"/>
    </row>
    <row r="42" spans="1:8" x14ac:dyDescent="0.25">
      <c r="A42" s="38" t="s">
        <v>51</v>
      </c>
      <c r="B42" s="39">
        <v>21</v>
      </c>
      <c r="C42" s="39"/>
      <c r="D42" s="39"/>
      <c r="G42" s="6"/>
      <c r="H42" s="6"/>
    </row>
    <row r="43" spans="1:8" x14ac:dyDescent="0.25">
      <c r="A43" s="38" t="s">
        <v>52</v>
      </c>
      <c r="B43" s="39">
        <v>0</v>
      </c>
      <c r="C43" s="39"/>
      <c r="D43" s="39"/>
      <c r="G43" s="6"/>
      <c r="H43" s="6"/>
    </row>
    <row r="45" spans="1:8" x14ac:dyDescent="0.25">
      <c r="A45" s="36" t="s">
        <v>43</v>
      </c>
      <c r="B45" s="36" t="s">
        <v>45</v>
      </c>
    </row>
    <row r="46" spans="1:8" x14ac:dyDescent="0.25">
      <c r="A46" s="38" t="s">
        <v>47</v>
      </c>
      <c r="B46" s="39">
        <v>8207</v>
      </c>
    </row>
    <row r="47" spans="1:8" x14ac:dyDescent="0.25">
      <c r="A47" s="38" t="s">
        <v>48</v>
      </c>
      <c r="B47" s="39">
        <v>6173</v>
      </c>
    </row>
    <row r="48" spans="1:8" x14ac:dyDescent="0.25">
      <c r="A48" s="38" t="s">
        <v>49</v>
      </c>
      <c r="B48" s="39">
        <v>5859</v>
      </c>
    </row>
    <row r="49" spans="1:2" x14ac:dyDescent="0.25">
      <c r="A49" s="38" t="s">
        <v>50</v>
      </c>
      <c r="B49" s="39">
        <v>4434</v>
      </c>
    </row>
    <row r="50" spans="1:2" x14ac:dyDescent="0.25">
      <c r="A50" s="38" t="s">
        <v>51</v>
      </c>
      <c r="B50" s="39">
        <v>3669</v>
      </c>
    </row>
    <row r="51" spans="1:2" x14ac:dyDescent="0.25">
      <c r="A51" s="38" t="s">
        <v>52</v>
      </c>
      <c r="B51" s="39">
        <v>0</v>
      </c>
    </row>
    <row r="53" spans="1:2" x14ac:dyDescent="0.25">
      <c r="A53" s="36" t="s">
        <v>43</v>
      </c>
      <c r="B53" s="36" t="s">
        <v>46</v>
      </c>
    </row>
    <row r="54" spans="1:2" x14ac:dyDescent="0.25">
      <c r="A54" s="38" t="s">
        <v>47</v>
      </c>
      <c r="B54" s="39">
        <v>0</v>
      </c>
    </row>
    <row r="55" spans="1:2" x14ac:dyDescent="0.25">
      <c r="A55" s="38" t="s">
        <v>48</v>
      </c>
      <c r="B55" s="39">
        <v>0</v>
      </c>
    </row>
    <row r="56" spans="1:2" x14ac:dyDescent="0.25">
      <c r="A56" s="38" t="s">
        <v>49</v>
      </c>
      <c r="B56" s="39">
        <v>0</v>
      </c>
    </row>
    <row r="57" spans="1:2" x14ac:dyDescent="0.25">
      <c r="A57" s="38" t="s">
        <v>50</v>
      </c>
      <c r="B57" s="39">
        <v>0</v>
      </c>
    </row>
    <row r="58" spans="1:2" x14ac:dyDescent="0.25">
      <c r="A58" s="38" t="s">
        <v>51</v>
      </c>
      <c r="B58" s="39">
        <v>0</v>
      </c>
    </row>
    <row r="59" spans="1:2" x14ac:dyDescent="0.25">
      <c r="A59" s="38" t="s">
        <v>52</v>
      </c>
      <c r="B59" s="39">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46"/>
  <sheetViews>
    <sheetView showGridLines="0" showWhiteSpace="0" topLeftCell="D1" zoomScale="80" zoomScaleNormal="80" workbookViewId="0">
      <selection activeCell="S23" sqref="S23"/>
    </sheetView>
  </sheetViews>
  <sheetFormatPr baseColWidth="10" defaultColWidth="11.42578125" defaultRowHeight="15" x14ac:dyDescent="0.25"/>
  <cols>
    <col min="1" max="1" width="9.140625" style="94" customWidth="1"/>
    <col min="2" max="2" width="29" style="94" customWidth="1"/>
    <col min="3" max="4" width="30.140625" style="94" customWidth="1"/>
    <col min="5" max="5" width="24.140625" style="94" bestFit="1" customWidth="1"/>
    <col min="6" max="6" width="14.85546875" style="94" customWidth="1"/>
    <col min="7" max="7" width="16.5703125" style="94" customWidth="1"/>
    <col min="8" max="8" width="17.85546875" style="94" customWidth="1"/>
    <col min="9" max="9" width="12.140625" style="94" customWidth="1"/>
    <col min="10" max="14" width="16" style="94" customWidth="1"/>
    <col min="15" max="18" width="12.28515625" style="94" customWidth="1"/>
    <col min="19" max="19" width="15.42578125" style="94" customWidth="1"/>
    <col min="20" max="20" width="15.5703125" style="94" customWidth="1"/>
    <col min="21" max="21" width="50.140625" style="94" customWidth="1"/>
    <col min="22" max="16384" width="11.42578125" style="94"/>
  </cols>
  <sheetData>
    <row r="1" spans="1:33" s="3" customFormat="1" ht="14.25" x14ac:dyDescent="0.2">
      <c r="U1" s="10"/>
      <c r="V1" s="10"/>
      <c r="W1" s="10"/>
    </row>
    <row r="2" spans="1:33" s="3" customFormat="1" ht="14.25" x14ac:dyDescent="0.2">
      <c r="U2" s="10"/>
      <c r="V2" s="10"/>
      <c r="W2" s="10"/>
    </row>
    <row r="3" spans="1:33" s="2" customFormat="1" x14ac:dyDescent="0.25">
      <c r="A3" s="297" t="str">
        <f>"zahlenmäßiger Nachweis - Anlage 4 zum Auszahlungsantrag Nr."&amp;" "&amp;Gesamtübersicht!$C$3</f>
        <v xml:space="preserve">zahlenmäßiger Nachweis - Anlage 4 zum Auszahlungsantrag Nr. </v>
      </c>
      <c r="B3" s="298"/>
      <c r="C3" s="298"/>
      <c r="D3" s="298"/>
      <c r="E3" s="298"/>
      <c r="F3" s="298"/>
      <c r="G3" s="298"/>
      <c r="H3" s="298"/>
      <c r="I3" s="298"/>
      <c r="J3" s="298"/>
      <c r="K3" s="298"/>
      <c r="L3" s="298"/>
      <c r="M3" s="298"/>
      <c r="N3" s="298"/>
      <c r="O3" s="298"/>
      <c r="P3" s="298"/>
      <c r="Q3" s="298"/>
      <c r="R3" s="298"/>
      <c r="S3" s="298"/>
      <c r="T3" s="298"/>
      <c r="U3" s="299"/>
      <c r="V3" s="8"/>
      <c r="W3" s="8"/>
    </row>
    <row r="4" spans="1:33" s="8" customFormat="1" x14ac:dyDescent="0.25">
      <c r="C4" s="32"/>
      <c r="D4" s="32"/>
      <c r="E4" s="32"/>
      <c r="F4" s="32"/>
      <c r="G4" s="32"/>
      <c r="H4" s="32"/>
      <c r="I4" s="32"/>
      <c r="J4" s="32"/>
      <c r="K4" s="32"/>
      <c r="L4" s="32"/>
      <c r="M4" s="32"/>
      <c r="N4" s="32"/>
      <c r="O4" s="32"/>
      <c r="P4" s="32"/>
      <c r="Q4" s="32"/>
      <c r="R4" s="32"/>
      <c r="S4" s="32"/>
      <c r="T4" s="32"/>
    </row>
    <row r="5" spans="1:33" s="2" customFormat="1" x14ac:dyDescent="0.25">
      <c r="A5" s="322" t="s">
        <v>171</v>
      </c>
      <c r="B5" s="322"/>
      <c r="C5" s="322"/>
      <c r="D5" s="322"/>
      <c r="E5" s="297">
        <f>Gesamtübersicht!$B$7</f>
        <v>0</v>
      </c>
      <c r="F5" s="298"/>
      <c r="G5" s="298"/>
      <c r="H5" s="298"/>
      <c r="I5" s="299"/>
      <c r="J5" s="9"/>
      <c r="K5" s="9"/>
      <c r="L5" s="9"/>
      <c r="M5" s="9"/>
      <c r="N5" s="9"/>
      <c r="O5" s="9"/>
      <c r="P5" s="15"/>
      <c r="Q5" s="15"/>
      <c r="R5" s="16"/>
      <c r="U5" s="101" t="s">
        <v>25</v>
      </c>
      <c r="V5" s="8"/>
      <c r="W5" s="8"/>
    </row>
    <row r="6" spans="1:33" s="2" customFormat="1" x14ac:dyDescent="0.25">
      <c r="A6" s="322" t="s">
        <v>3</v>
      </c>
      <c r="B6" s="322"/>
      <c r="C6" s="322"/>
      <c r="D6" s="322"/>
      <c r="E6" s="297">
        <f>Gesamtübersicht!$B$9</f>
        <v>0</v>
      </c>
      <c r="F6" s="298"/>
      <c r="G6" s="298"/>
      <c r="H6" s="298"/>
      <c r="I6" s="299"/>
      <c r="J6" s="9"/>
      <c r="K6" s="9"/>
      <c r="L6" s="9"/>
      <c r="M6" s="9"/>
      <c r="N6" s="9"/>
      <c r="O6" s="9"/>
      <c r="P6" s="15"/>
      <c r="S6" s="10"/>
      <c r="U6" s="8"/>
      <c r="V6" s="8"/>
      <c r="W6" s="8"/>
    </row>
    <row r="7" spans="1:33" s="2" customFormat="1" ht="15" customHeight="1" x14ac:dyDescent="0.25">
      <c r="A7" s="314" t="s">
        <v>172</v>
      </c>
      <c r="B7" s="314"/>
      <c r="C7" s="314"/>
      <c r="D7" s="314"/>
      <c r="E7" s="315">
        <f>Gesamtübersicht!$B$10</f>
        <v>0</v>
      </c>
      <c r="F7" s="316"/>
      <c r="G7" s="316"/>
      <c r="H7" s="316"/>
      <c r="I7" s="317"/>
      <c r="J7" s="9"/>
      <c r="K7" s="9"/>
      <c r="L7" s="9"/>
      <c r="M7" s="9"/>
      <c r="N7" s="9"/>
      <c r="O7" s="9"/>
      <c r="P7" s="15"/>
      <c r="Q7" s="56"/>
      <c r="S7" s="10"/>
      <c r="T7" s="10"/>
      <c r="W7" s="8"/>
    </row>
    <row r="8" spans="1:33" s="85" customFormat="1" ht="15.75" x14ac:dyDescent="0.25">
      <c r="A8" s="126"/>
      <c r="B8" s="126"/>
      <c r="C8" s="127"/>
      <c r="D8" s="127"/>
      <c r="E8" s="128"/>
      <c r="F8" s="129"/>
      <c r="G8" s="129"/>
      <c r="H8" s="129"/>
      <c r="I8" s="94"/>
      <c r="J8" s="94"/>
      <c r="K8" s="94"/>
      <c r="L8" s="94"/>
      <c r="M8" s="94"/>
      <c r="N8" s="94"/>
      <c r="O8" s="9"/>
      <c r="P8" s="15"/>
      <c r="Q8" s="130"/>
      <c r="R8" s="131"/>
      <c r="S8" s="94"/>
      <c r="AD8" s="132"/>
      <c r="AE8" s="132"/>
      <c r="AF8" s="132"/>
      <c r="AG8" s="132"/>
    </row>
    <row r="9" spans="1:33" s="85" customFormat="1" ht="15.75" x14ac:dyDescent="0.25">
      <c r="A9" s="133"/>
      <c r="B9" s="133"/>
      <c r="C9" s="134"/>
      <c r="D9" s="134"/>
      <c r="E9" s="134"/>
      <c r="F9" s="135"/>
      <c r="G9" s="135"/>
      <c r="H9" s="128"/>
      <c r="I9" s="128"/>
      <c r="J9" s="128"/>
      <c r="K9" s="128"/>
      <c r="L9" s="128"/>
      <c r="M9" s="128"/>
      <c r="N9" s="128"/>
      <c r="O9" s="130"/>
      <c r="P9" s="130"/>
      <c r="Q9" s="130"/>
      <c r="R9" s="131"/>
      <c r="S9" s="91"/>
      <c r="T9" s="136"/>
      <c r="U9" s="3"/>
      <c r="V9" s="94"/>
    </row>
    <row r="10" spans="1:33" s="137" customFormat="1" ht="135" x14ac:dyDescent="0.25">
      <c r="A10" s="102" t="s">
        <v>0</v>
      </c>
      <c r="B10" s="103" t="s">
        <v>199</v>
      </c>
      <c r="C10" s="102" t="s">
        <v>146</v>
      </c>
      <c r="D10" s="102" t="s">
        <v>147</v>
      </c>
      <c r="E10" s="102" t="s">
        <v>20</v>
      </c>
      <c r="F10" s="103" t="s">
        <v>197</v>
      </c>
      <c r="G10" s="103" t="s">
        <v>179</v>
      </c>
      <c r="H10" s="103" t="s">
        <v>190</v>
      </c>
      <c r="I10" s="103" t="s">
        <v>180</v>
      </c>
      <c r="J10" s="103" t="s">
        <v>72</v>
      </c>
      <c r="K10" s="103" t="s">
        <v>148</v>
      </c>
      <c r="L10" s="103" t="s">
        <v>149</v>
      </c>
      <c r="M10" s="103" t="s">
        <v>150</v>
      </c>
      <c r="N10" s="103" t="s">
        <v>151</v>
      </c>
      <c r="O10" s="103" t="s">
        <v>148</v>
      </c>
      <c r="P10" s="103" t="s">
        <v>149</v>
      </c>
      <c r="Q10" s="103" t="s">
        <v>150</v>
      </c>
      <c r="R10" s="103" t="s">
        <v>151</v>
      </c>
      <c r="S10" s="103" t="s">
        <v>188</v>
      </c>
      <c r="T10" s="103" t="s">
        <v>189</v>
      </c>
      <c r="U10" s="103" t="s">
        <v>181</v>
      </c>
    </row>
    <row r="11" spans="1:33" s="137" customFormat="1" ht="15" customHeight="1" x14ac:dyDescent="0.25">
      <c r="A11" s="309"/>
      <c r="B11" s="309"/>
      <c r="C11" s="309"/>
      <c r="D11" s="309"/>
      <c r="E11" s="313"/>
      <c r="F11" s="309"/>
      <c r="G11" s="309"/>
      <c r="H11" s="309"/>
      <c r="I11" s="309" t="s">
        <v>4</v>
      </c>
      <c r="J11" s="309" t="s">
        <v>4</v>
      </c>
      <c r="K11" s="310" t="s">
        <v>167</v>
      </c>
      <c r="L11" s="311"/>
      <c r="M11" s="311"/>
      <c r="N11" s="312"/>
      <c r="O11" s="310"/>
      <c r="P11" s="311"/>
      <c r="Q11" s="311"/>
      <c r="R11" s="312"/>
      <c r="S11" s="309" t="s">
        <v>4</v>
      </c>
      <c r="T11" s="309" t="s">
        <v>4</v>
      </c>
      <c r="U11" s="318"/>
    </row>
    <row r="12" spans="1:33" x14ac:dyDescent="0.25">
      <c r="A12" s="309"/>
      <c r="B12" s="309"/>
      <c r="C12" s="309"/>
      <c r="D12" s="309"/>
      <c r="E12" s="313"/>
      <c r="F12" s="309"/>
      <c r="G12" s="309"/>
      <c r="H12" s="309"/>
      <c r="I12" s="309"/>
      <c r="J12" s="309"/>
      <c r="K12" s="320" t="s">
        <v>205</v>
      </c>
      <c r="L12" s="321"/>
      <c r="M12" s="321"/>
      <c r="N12" s="321"/>
      <c r="O12" s="320"/>
      <c r="P12" s="321"/>
      <c r="Q12" s="321"/>
      <c r="R12" s="321"/>
      <c r="S12" s="309"/>
      <c r="T12" s="309"/>
      <c r="U12" s="319"/>
    </row>
    <row r="13" spans="1:33" ht="8.25" hidden="1" customHeight="1" x14ac:dyDescent="0.25">
      <c r="A13" s="138" t="s">
        <v>58</v>
      </c>
      <c r="B13" s="138" t="s">
        <v>155</v>
      </c>
      <c r="C13" s="139" t="s">
        <v>59</v>
      </c>
      <c r="D13" s="139" t="s">
        <v>60</v>
      </c>
      <c r="E13" s="139" t="s">
        <v>61</v>
      </c>
      <c r="F13" s="140" t="s">
        <v>63</v>
      </c>
      <c r="G13" s="140" t="s">
        <v>182</v>
      </c>
      <c r="H13" s="141" t="s">
        <v>64</v>
      </c>
      <c r="I13" s="142" t="s">
        <v>66</v>
      </c>
      <c r="J13" s="143" t="s">
        <v>67</v>
      </c>
      <c r="K13" s="143" t="s">
        <v>183</v>
      </c>
      <c r="L13" s="143" t="s">
        <v>184</v>
      </c>
      <c r="M13" s="143" t="s">
        <v>185</v>
      </c>
      <c r="N13" s="143" t="s">
        <v>186</v>
      </c>
      <c r="O13" s="144" t="s">
        <v>68</v>
      </c>
      <c r="P13" s="144" t="s">
        <v>69</v>
      </c>
      <c r="Q13" s="144" t="s">
        <v>152</v>
      </c>
      <c r="R13" s="144" t="s">
        <v>153</v>
      </c>
      <c r="S13" s="145" t="s">
        <v>154</v>
      </c>
      <c r="T13" s="146" t="s">
        <v>156</v>
      </c>
      <c r="U13" s="147" t="s">
        <v>157</v>
      </c>
    </row>
    <row r="14" spans="1:33" s="99" customFormat="1" x14ac:dyDescent="0.25">
      <c r="A14" s="112"/>
      <c r="B14" s="112"/>
      <c r="C14" s="44"/>
      <c r="D14" s="44"/>
      <c r="E14" s="45"/>
      <c r="F14" s="26"/>
      <c r="G14" s="26"/>
      <c r="H14" s="150"/>
      <c r="I14" s="151"/>
      <c r="J14" s="237" t="str">
        <f>IF(ISBLANK($I14),"0,00",IF($F14="Stunden",VLOOKUP($I14,'Grundlage UN-Lohn'!$M$9:$R$13,2),IF($F14="Monat",VLOOKUP($I14,'Grundlage UN-Lohn'!$M$2:$R$6,2),"0,00")))</f>
        <v>0,00</v>
      </c>
      <c r="K14" s="152"/>
      <c r="L14" s="152"/>
      <c r="M14" s="152"/>
      <c r="N14" s="152"/>
      <c r="O14" s="239" t="str">
        <f>IF(ISBLANK($I14),"0,00",IF(AND($F14="Stunden",$K14="Ja"),VLOOKUP($I14,'Grundlage UN-Lohn'!$M$9:$R$13,3),IF(AND($F14="Monat",$K14="Ja"),VLOOKUP($I14,'Grundlage UN-Lohn'!$M$2:$R$6,3),"0,00")))</f>
        <v>0,00</v>
      </c>
      <c r="P14" s="239" t="str">
        <f>IF(ISBLANK($I14),"0,00",IF(AND($F14="Stunden",$L14="Ja"),VLOOKUP($I14,'Grundlage UN-Lohn'!$M$9:$R$13,4),IF(AND($F14="Monat",$L14="Ja"),VLOOKUP($I14,'Grundlage UN-Lohn'!$M$2:$R$6,4),"0,00")))</f>
        <v>0,00</v>
      </c>
      <c r="Q14" s="239" t="str">
        <f>IF(ISBLANK($I14),"0,00",IF(AND($F14="Stunden",$M14="Ja"),VLOOKUP($I14,'Grundlage UN-Lohn'!$M$9:$R$13,5),IF(AND($F14="Monat",$M14="Ja"),VLOOKUP($I14,'Grundlage UN-Lohn'!$M$2:$R$6,5),"0,00")))</f>
        <v>0,00</v>
      </c>
      <c r="R14" s="239" t="str">
        <f>IF(ISBLANK($I14),"0,00",IF(AND($F14="Stunden",$N14="Ja"),VLOOKUP($I14,'Grundlage UN-Lohn'!$M$9:$R$13,6),IF(AND($F14="Monat",$N14="Ja"),VLOOKUP($I14,'Grundlage UN-Lohn'!$M$2:$R$6,6),"0,00")))</f>
        <v>0,00</v>
      </c>
      <c r="S14" s="235" t="str">
        <f t="shared" ref="S14:S37" si="0">IF(OR(K14="Ja",L14="Ja",M14="Ja",N14="Ja"),ROUND(J14+SUM(O14:R14),0),J14)</f>
        <v>0,00</v>
      </c>
      <c r="T14" s="240">
        <f t="shared" ref="T14:T37" si="1">IF(F14=0,0,IF(F14="Stunden",S14*H14,IF(F14="Monat",S14*G14)))</f>
        <v>0</v>
      </c>
      <c r="U14" s="153"/>
    </row>
    <row r="15" spans="1:33" s="99" customFormat="1" x14ac:dyDescent="0.25">
      <c r="A15" s="112"/>
      <c r="B15" s="112"/>
      <c r="C15" s="44"/>
      <c r="D15" s="44"/>
      <c r="E15" s="45"/>
      <c r="F15" s="26"/>
      <c r="G15" s="26"/>
      <c r="H15" s="150"/>
      <c r="I15" s="151"/>
      <c r="J15" s="237" t="str">
        <f>IF(ISBLANK($I15),"0,00",IF($F15="Stunden",VLOOKUP($I15,'Grundlage UN-Lohn'!$M$9:$R$13,2),IF($F15="Monat",VLOOKUP($I15,'Grundlage UN-Lohn'!$M$2:$R$6,2),"0,00")))</f>
        <v>0,00</v>
      </c>
      <c r="K15" s="152"/>
      <c r="L15" s="152"/>
      <c r="M15" s="152"/>
      <c r="N15" s="152"/>
      <c r="O15" s="239" t="str">
        <f>IF(ISBLANK($I15),"0,00",IF(AND($F15="Stunden",$K15="Ja"),VLOOKUP($I15,'Grundlage UN-Lohn'!$M$9:$R$13,3),IF(AND($F15="Monat",$K15="Ja"),VLOOKUP($I15,'Grundlage UN-Lohn'!$M$2:$R$6,3),"0,00")))</f>
        <v>0,00</v>
      </c>
      <c r="P15" s="239" t="str">
        <f>IF(ISBLANK($I15),"0,00",IF(AND($F15="Stunden",$L15="Ja"),VLOOKUP($I15,'Grundlage UN-Lohn'!$M$9:$R$13,4),IF(AND($F15="Monat",$L15="Ja"),VLOOKUP($I15,'Grundlage UN-Lohn'!$M$2:$R$6,4),"0,00")))</f>
        <v>0,00</v>
      </c>
      <c r="Q15" s="239" t="str">
        <f>IF(ISBLANK($I15),"0,00",IF(AND($F15="Stunden",$M15="Ja"),VLOOKUP($I15,'Grundlage UN-Lohn'!$M$9:$R$13,5),IF(AND($F15="Monat",$M15="Ja"),VLOOKUP($I15,'Grundlage UN-Lohn'!$M$2:$R$6,5),"0,00")))</f>
        <v>0,00</v>
      </c>
      <c r="R15" s="239" t="str">
        <f>IF(ISBLANK($I15),"0,00",IF(AND($F15="Stunden",$N15="Ja"),VLOOKUP($I15,'Grundlage UN-Lohn'!$M$9:$R$13,6),IF(AND($F15="Monat",$N15="Ja"),VLOOKUP($I15,'Grundlage UN-Lohn'!$M$2:$R$6,6),"0,00")))</f>
        <v>0,00</v>
      </c>
      <c r="S15" s="235" t="str">
        <f t="shared" si="0"/>
        <v>0,00</v>
      </c>
      <c r="T15" s="240">
        <f t="shared" si="1"/>
        <v>0</v>
      </c>
      <c r="U15" s="153"/>
    </row>
    <row r="16" spans="1:33" s="99" customFormat="1" x14ac:dyDescent="0.25">
      <c r="A16" s="112"/>
      <c r="B16" s="112"/>
      <c r="C16" s="44"/>
      <c r="D16" s="44"/>
      <c r="E16" s="45"/>
      <c r="F16" s="26"/>
      <c r="G16" s="26"/>
      <c r="H16" s="150"/>
      <c r="I16" s="151"/>
      <c r="J16" s="237" t="str">
        <f>IF(ISBLANK($I16),"0,00",IF($F16="Stunden",VLOOKUP($I16,'Grundlage UN-Lohn'!$M$9:$R$13,2),IF($F16="Monat",VLOOKUP($I16,'Grundlage UN-Lohn'!$M$2:$R$6,2),"0,00")))</f>
        <v>0,00</v>
      </c>
      <c r="K16" s="152"/>
      <c r="L16" s="152"/>
      <c r="M16" s="152"/>
      <c r="N16" s="152"/>
      <c r="O16" s="239" t="str">
        <f>IF(ISBLANK($I16),"0,00",IF(AND($F16="Stunden",$K16="Ja"),VLOOKUP($I16,'Grundlage UN-Lohn'!$M$9:$R$13,3),IF(AND($F16="Monat",$K16="Ja"),VLOOKUP($I16,'Grundlage UN-Lohn'!$M$2:$R$6,3),"0,00")))</f>
        <v>0,00</v>
      </c>
      <c r="P16" s="239" t="str">
        <f>IF(ISBLANK($I16),"0,00",IF(AND($F16="Stunden",$L16="Ja"),VLOOKUP($I16,'Grundlage UN-Lohn'!$M$9:$R$13,4),IF(AND($F16="Monat",$L16="Ja"),VLOOKUP($I16,'Grundlage UN-Lohn'!$M$2:$R$6,4),"0,00")))</f>
        <v>0,00</v>
      </c>
      <c r="Q16" s="239" t="str">
        <f>IF(ISBLANK($I16),"0,00",IF(AND($F16="Stunden",$M16="Ja"),VLOOKUP($I16,'Grundlage UN-Lohn'!$M$9:$R$13,5),IF(AND($F16="Monat",$M16="Ja"),VLOOKUP($I16,'Grundlage UN-Lohn'!$M$2:$R$6,5),"0,00")))</f>
        <v>0,00</v>
      </c>
      <c r="R16" s="239" t="str">
        <f>IF(ISBLANK($I16),"0,00",IF(AND($F16="Stunden",$N16="Ja"),VLOOKUP($I16,'Grundlage UN-Lohn'!$M$9:$R$13,6),IF(AND($F16="Monat",$N16="Ja"),VLOOKUP($I16,'Grundlage UN-Lohn'!$M$2:$R$6,6),"0,00")))</f>
        <v>0,00</v>
      </c>
      <c r="S16" s="235" t="str">
        <f t="shared" si="0"/>
        <v>0,00</v>
      </c>
      <c r="T16" s="240">
        <f t="shared" si="1"/>
        <v>0</v>
      </c>
      <c r="U16" s="153"/>
    </row>
    <row r="17" spans="1:21" s="99" customFormat="1" x14ac:dyDescent="0.25">
      <c r="A17" s="112"/>
      <c r="B17" s="112"/>
      <c r="C17" s="44"/>
      <c r="D17" s="44"/>
      <c r="E17" s="45"/>
      <c r="F17" s="26"/>
      <c r="G17" s="26"/>
      <c r="H17" s="150"/>
      <c r="I17" s="151"/>
      <c r="J17" s="237" t="str">
        <f>IF(ISBLANK($I17),"0,00",IF($F17="Stunden",VLOOKUP($I17,'Grundlage UN-Lohn'!$M$9:$R$13,2),IF($F17="Monat",VLOOKUP($I17,'Grundlage UN-Lohn'!$M$2:$R$6,2),"0,00")))</f>
        <v>0,00</v>
      </c>
      <c r="K17" s="152"/>
      <c r="L17" s="152"/>
      <c r="M17" s="152"/>
      <c r="N17" s="152"/>
      <c r="O17" s="239" t="str">
        <f>IF(ISBLANK($I17),"0,00",IF(AND($F17="Stunden",$K17="Ja"),VLOOKUP($I17,'Grundlage UN-Lohn'!$M$9:$R$13,3),IF(AND($F17="Monat",$K17="Ja"),VLOOKUP($I17,'Grundlage UN-Lohn'!$M$2:$R$6,3),"0,00")))</f>
        <v>0,00</v>
      </c>
      <c r="P17" s="239" t="str">
        <f>IF(ISBLANK($I17),"0,00",IF(AND($F17="Stunden",$L17="Ja"),VLOOKUP($I17,'Grundlage UN-Lohn'!$M$9:$R$13,4),IF(AND($F17="Monat",$L17="Ja"),VLOOKUP($I17,'Grundlage UN-Lohn'!$M$2:$R$6,4),"0,00")))</f>
        <v>0,00</v>
      </c>
      <c r="Q17" s="239" t="str">
        <f>IF(ISBLANK($I17),"0,00",IF(AND($F17="Stunden",$M17="Ja"),VLOOKUP($I17,'Grundlage UN-Lohn'!$M$9:$R$13,5),IF(AND($F17="Monat",$M17="Ja"),VLOOKUP($I17,'Grundlage UN-Lohn'!$M$2:$R$6,5),"0,00")))</f>
        <v>0,00</v>
      </c>
      <c r="R17" s="239" t="str">
        <f>IF(ISBLANK($I17),"0,00",IF(AND($F17="Stunden",$N17="Ja"),VLOOKUP($I17,'Grundlage UN-Lohn'!$M$9:$R$13,6),IF(AND($F17="Monat",$N17="Ja"),VLOOKUP($I17,'Grundlage UN-Lohn'!$M$2:$R$6,6),"0,00")))</f>
        <v>0,00</v>
      </c>
      <c r="S17" s="235" t="str">
        <f t="shared" si="0"/>
        <v>0,00</v>
      </c>
      <c r="T17" s="240">
        <f t="shared" si="1"/>
        <v>0</v>
      </c>
      <c r="U17" s="153"/>
    </row>
    <row r="18" spans="1:21" s="99" customFormat="1" x14ac:dyDescent="0.25">
      <c r="A18" s="112"/>
      <c r="B18" s="112"/>
      <c r="C18" s="44"/>
      <c r="D18" s="44"/>
      <c r="E18" s="45"/>
      <c r="F18" s="26"/>
      <c r="G18" s="26"/>
      <c r="H18" s="150"/>
      <c r="I18" s="151"/>
      <c r="J18" s="237" t="str">
        <f>IF(ISBLANK($I18),"0,00",IF($F18="Stunden",VLOOKUP($I18,'Grundlage UN-Lohn'!$M$9:$R$13,2),IF($F18="Monat",VLOOKUP($I18,'Grundlage UN-Lohn'!$M$2:$R$6,2),"0,00")))</f>
        <v>0,00</v>
      </c>
      <c r="K18" s="152"/>
      <c r="L18" s="152"/>
      <c r="M18" s="152"/>
      <c r="N18" s="152"/>
      <c r="O18" s="239" t="str">
        <f>IF(ISBLANK($I18),"0,00",IF(AND($F18="Stunden",$K18="Ja"),VLOOKUP($I18,'Grundlage UN-Lohn'!$M$9:$R$13,3),IF(AND($F18="Monat",$K18="Ja"),VLOOKUP($I18,'Grundlage UN-Lohn'!$M$2:$R$6,3),"0,00")))</f>
        <v>0,00</v>
      </c>
      <c r="P18" s="239" t="str">
        <f>IF(ISBLANK($I18),"0,00",IF(AND($F18="Stunden",$L18="Ja"),VLOOKUP($I18,'Grundlage UN-Lohn'!$M$9:$R$13,4),IF(AND($F18="Monat",$L18="Ja"),VLOOKUP($I18,'Grundlage UN-Lohn'!$M$2:$R$6,4),"0,00")))</f>
        <v>0,00</v>
      </c>
      <c r="Q18" s="239" t="str">
        <f>IF(ISBLANK($I18),"0,00",IF(AND($F18="Stunden",$M18="Ja"),VLOOKUP($I18,'Grundlage UN-Lohn'!$M$9:$R$13,5),IF(AND($F18="Monat",$M18="Ja"),VLOOKUP($I18,'Grundlage UN-Lohn'!$M$2:$R$6,5),"0,00")))</f>
        <v>0,00</v>
      </c>
      <c r="R18" s="239" t="str">
        <f>IF(ISBLANK($I18),"0,00",IF(AND($F18="Stunden",$N18="Ja"),VLOOKUP($I18,'Grundlage UN-Lohn'!$M$9:$R$13,6),IF(AND($F18="Monat",$N18="Ja"),VLOOKUP($I18,'Grundlage UN-Lohn'!$M$2:$R$6,6),"0,00")))</f>
        <v>0,00</v>
      </c>
      <c r="S18" s="235" t="str">
        <f t="shared" si="0"/>
        <v>0,00</v>
      </c>
      <c r="T18" s="240">
        <f t="shared" si="1"/>
        <v>0</v>
      </c>
      <c r="U18" s="153"/>
    </row>
    <row r="19" spans="1:21" s="99" customFormat="1" x14ac:dyDescent="0.25">
      <c r="A19" s="112"/>
      <c r="B19" s="112"/>
      <c r="C19" s="44"/>
      <c r="D19" s="44"/>
      <c r="E19" s="44"/>
      <c r="F19" s="26"/>
      <c r="G19" s="26"/>
      <c r="H19" s="150"/>
      <c r="I19" s="151"/>
      <c r="J19" s="237" t="str">
        <f>IF(ISBLANK($I19),"0,00",IF($F19="Stunden",VLOOKUP($I19,'Grundlage UN-Lohn'!$M$9:$R$13,2),IF($F19="Monat",VLOOKUP($I19,'Grundlage UN-Lohn'!$M$2:$R$6,2),"0,00")))</f>
        <v>0,00</v>
      </c>
      <c r="K19" s="152"/>
      <c r="L19" s="152"/>
      <c r="M19" s="152"/>
      <c r="N19" s="152"/>
      <c r="O19" s="239" t="str">
        <f>IF(ISBLANK($I19),"0,00",IF(AND($F19="Stunden",$K19="Ja"),VLOOKUP($I19,'Grundlage UN-Lohn'!$M$9:$R$13,3),IF(AND($F19="Monat",$K19="Ja"),VLOOKUP($I19,'Grundlage UN-Lohn'!$M$2:$R$6,3),"0,00")))</f>
        <v>0,00</v>
      </c>
      <c r="P19" s="239" t="str">
        <f>IF(ISBLANK($I19),"0,00",IF(AND($F19="Stunden",$L19="Ja"),VLOOKUP($I19,'Grundlage UN-Lohn'!$M$9:$R$13,4),IF(AND($F19="Monat",$L19="Ja"),VLOOKUP($I19,'Grundlage UN-Lohn'!$M$2:$R$6,4),"0,00")))</f>
        <v>0,00</v>
      </c>
      <c r="Q19" s="239" t="str">
        <f>IF(ISBLANK($I19),"0,00",IF(AND($F19="Stunden",$M19="Ja"),VLOOKUP($I19,'Grundlage UN-Lohn'!$M$9:$R$13,5),IF(AND($F19="Monat",$M19="Ja"),VLOOKUP($I19,'Grundlage UN-Lohn'!$M$2:$R$6,5),"0,00")))</f>
        <v>0,00</v>
      </c>
      <c r="R19" s="239" t="str">
        <f>IF(ISBLANK($I19),"0,00",IF(AND($F19="Stunden",$N19="Ja"),VLOOKUP($I19,'Grundlage UN-Lohn'!$M$9:$R$13,6),IF(AND($F19="Monat",$N19="Ja"),VLOOKUP($I19,'Grundlage UN-Lohn'!$M$2:$R$6,6),"0,00")))</f>
        <v>0,00</v>
      </c>
      <c r="S19" s="235" t="str">
        <f t="shared" si="0"/>
        <v>0,00</v>
      </c>
      <c r="T19" s="240">
        <f t="shared" si="1"/>
        <v>0</v>
      </c>
      <c r="U19" s="153"/>
    </row>
    <row r="20" spans="1:21" s="99" customFormat="1" x14ac:dyDescent="0.25">
      <c r="A20" s="112"/>
      <c r="B20" s="112"/>
      <c r="C20" s="44"/>
      <c r="D20" s="44"/>
      <c r="E20" s="44"/>
      <c r="F20" s="26"/>
      <c r="G20" s="26"/>
      <c r="H20" s="150"/>
      <c r="I20" s="151"/>
      <c r="J20" s="237" t="str">
        <f>IF(ISBLANK($I20),"0,00",IF($F20="Stunden",VLOOKUP($I20,'Grundlage UN-Lohn'!$M$9:$R$13,2),IF($F20="Monat",VLOOKUP($I20,'Grundlage UN-Lohn'!$M$2:$R$6,2),"0,00")))</f>
        <v>0,00</v>
      </c>
      <c r="K20" s="152"/>
      <c r="L20" s="152"/>
      <c r="M20" s="152"/>
      <c r="N20" s="152"/>
      <c r="O20" s="239" t="str">
        <f>IF(ISBLANK($I20),"0,00",IF(AND($F20="Stunden",$K20="Ja"),VLOOKUP($I20,'Grundlage UN-Lohn'!$M$9:$R$13,3),IF(AND($F20="Monat",$K20="Ja"),VLOOKUP($I20,'Grundlage UN-Lohn'!$M$2:$R$6,3),"0,00")))</f>
        <v>0,00</v>
      </c>
      <c r="P20" s="239" t="str">
        <f>IF(ISBLANK($I20),"0,00",IF(AND($F20="Stunden",$L20="Ja"),VLOOKUP($I20,'Grundlage UN-Lohn'!$M$9:$R$13,4),IF(AND($F20="Monat",$L20="Ja"),VLOOKUP($I20,'Grundlage UN-Lohn'!$M$2:$R$6,4),"0,00")))</f>
        <v>0,00</v>
      </c>
      <c r="Q20" s="239" t="str">
        <f>IF(ISBLANK($I20),"0,00",IF(AND($F20="Stunden",$M20="Ja"),VLOOKUP($I20,'Grundlage UN-Lohn'!$M$9:$R$13,5),IF(AND($F20="Monat",$M20="Ja"),VLOOKUP($I20,'Grundlage UN-Lohn'!$M$2:$R$6,5),"0,00")))</f>
        <v>0,00</v>
      </c>
      <c r="R20" s="239" t="str">
        <f>IF(ISBLANK($I20),"0,00",IF(AND($F20="Stunden",$N20="Ja"),VLOOKUP($I20,'Grundlage UN-Lohn'!$M$9:$R$13,6),IF(AND($F20="Monat",$N20="Ja"),VLOOKUP($I20,'Grundlage UN-Lohn'!$M$2:$R$6,6),"0,00")))</f>
        <v>0,00</v>
      </c>
      <c r="S20" s="235" t="str">
        <f t="shared" si="0"/>
        <v>0,00</v>
      </c>
      <c r="T20" s="240">
        <f t="shared" si="1"/>
        <v>0</v>
      </c>
      <c r="U20" s="153"/>
    </row>
    <row r="21" spans="1:21" s="99" customFormat="1" x14ac:dyDescent="0.25">
      <c r="A21" s="112"/>
      <c r="B21" s="112"/>
      <c r="C21" s="44"/>
      <c r="D21" s="44"/>
      <c r="E21" s="44"/>
      <c r="F21" s="26"/>
      <c r="G21" s="26"/>
      <c r="H21" s="150"/>
      <c r="I21" s="151"/>
      <c r="J21" s="237" t="str">
        <f>IF(ISBLANK($I21),"0,00",IF($F21="Stunden",VLOOKUP($I21,'Grundlage UN-Lohn'!$M$9:$R$13,2),IF($F21="Monat",VLOOKUP($I21,'Grundlage UN-Lohn'!$M$2:$R$6,2),"0,00")))</f>
        <v>0,00</v>
      </c>
      <c r="K21" s="152"/>
      <c r="L21" s="152"/>
      <c r="M21" s="152"/>
      <c r="N21" s="152"/>
      <c r="O21" s="239" t="str">
        <f>IF(ISBLANK($I21),"0,00",IF(AND($F21="Stunden",$K21="Ja"),VLOOKUP($I21,'Grundlage UN-Lohn'!$M$9:$R$13,3),IF(AND($F21="Monat",$K21="Ja"),VLOOKUP($I21,'Grundlage UN-Lohn'!$M$2:$R$6,3),"0,00")))</f>
        <v>0,00</v>
      </c>
      <c r="P21" s="239" t="str">
        <f>IF(ISBLANK($I21),"0,00",IF(AND($F21="Stunden",$L21="Ja"),VLOOKUP($I21,'Grundlage UN-Lohn'!$M$9:$R$13,4),IF(AND($F21="Monat",$L21="Ja"),VLOOKUP($I21,'Grundlage UN-Lohn'!$M$2:$R$6,4),"0,00")))</f>
        <v>0,00</v>
      </c>
      <c r="Q21" s="239" t="str">
        <f>IF(ISBLANK($I21),"0,00",IF(AND($F21="Stunden",$M21="Ja"),VLOOKUP($I21,'Grundlage UN-Lohn'!$M$9:$R$13,5),IF(AND($F21="Monat",$M21="Ja"),VLOOKUP($I21,'Grundlage UN-Lohn'!$M$2:$R$6,5),"0,00")))</f>
        <v>0,00</v>
      </c>
      <c r="R21" s="239" t="str">
        <f>IF(ISBLANK($I21),"0,00",IF(AND($F21="Stunden",$N21="Ja"),VLOOKUP($I21,'Grundlage UN-Lohn'!$M$9:$R$13,6),IF(AND($F21="Monat",$N21="Ja"),VLOOKUP($I21,'Grundlage UN-Lohn'!$M$2:$R$6,6),"0,00")))</f>
        <v>0,00</v>
      </c>
      <c r="S21" s="235" t="str">
        <f t="shared" si="0"/>
        <v>0,00</v>
      </c>
      <c r="T21" s="240">
        <f t="shared" si="1"/>
        <v>0</v>
      </c>
      <c r="U21" s="153"/>
    </row>
    <row r="22" spans="1:21" s="99" customFormat="1" x14ac:dyDescent="0.25">
      <c r="A22" s="112"/>
      <c r="B22" s="112"/>
      <c r="C22" s="44"/>
      <c r="D22" s="44"/>
      <c r="E22" s="44"/>
      <c r="F22" s="26"/>
      <c r="G22" s="26"/>
      <c r="H22" s="150"/>
      <c r="I22" s="151"/>
      <c r="J22" s="237" t="str">
        <f>IF(ISBLANK($I22),"0,00",IF($F22="Stunden",VLOOKUP($I22,'Grundlage UN-Lohn'!$M$9:$R$13,2),IF($F22="Monat",VLOOKUP($I22,'Grundlage UN-Lohn'!$M$2:$R$6,2),"0,00")))</f>
        <v>0,00</v>
      </c>
      <c r="K22" s="152"/>
      <c r="L22" s="152"/>
      <c r="M22" s="152"/>
      <c r="N22" s="152"/>
      <c r="O22" s="239" t="str">
        <f>IF(ISBLANK($I22),"0,00",IF(AND($F22="Stunden",$K22="Ja"),VLOOKUP($I22,'Grundlage UN-Lohn'!$M$9:$R$13,3),IF(AND($F22="Monat",$K22="Ja"),VLOOKUP($I22,'Grundlage UN-Lohn'!$M$2:$R$6,3),"0,00")))</f>
        <v>0,00</v>
      </c>
      <c r="P22" s="239" t="str">
        <f>IF(ISBLANK($I22),"0,00",IF(AND($F22="Stunden",$L22="Ja"),VLOOKUP($I22,'Grundlage UN-Lohn'!$M$9:$R$13,4),IF(AND($F22="Monat",$L22="Ja"),VLOOKUP($I22,'Grundlage UN-Lohn'!$M$2:$R$6,4),"0,00")))</f>
        <v>0,00</v>
      </c>
      <c r="Q22" s="239" t="str">
        <f>IF(ISBLANK($I22),"0,00",IF(AND($F22="Stunden",$M22="Ja"),VLOOKUP($I22,'Grundlage UN-Lohn'!$M$9:$R$13,5),IF(AND($F22="Monat",$M22="Ja"),VLOOKUP($I22,'Grundlage UN-Lohn'!$M$2:$R$6,5),"0,00")))</f>
        <v>0,00</v>
      </c>
      <c r="R22" s="239" t="str">
        <f>IF(ISBLANK($I22),"0,00",IF(AND($F22="Stunden",$N22="Ja"),VLOOKUP($I22,'Grundlage UN-Lohn'!$M$9:$R$13,6),IF(AND($F22="Monat",$N22="Ja"),VLOOKUP($I22,'Grundlage UN-Lohn'!$M$2:$R$6,6),"0,00")))</f>
        <v>0,00</v>
      </c>
      <c r="S22" s="235" t="str">
        <f t="shared" si="0"/>
        <v>0,00</v>
      </c>
      <c r="T22" s="240">
        <f t="shared" si="1"/>
        <v>0</v>
      </c>
      <c r="U22" s="153"/>
    </row>
    <row r="23" spans="1:21" s="99" customFormat="1" x14ac:dyDescent="0.25">
      <c r="A23" s="112"/>
      <c r="B23" s="112"/>
      <c r="C23" s="44"/>
      <c r="D23" s="44"/>
      <c r="E23" s="44"/>
      <c r="F23" s="26"/>
      <c r="G23" s="26"/>
      <c r="H23" s="150"/>
      <c r="I23" s="151"/>
      <c r="J23" s="237" t="str">
        <f>IF(ISBLANK($I23),"0,00",IF($F23="Stunden",VLOOKUP($I23,'Grundlage UN-Lohn'!$M$9:$R$13,2),IF($F23="Monat",VLOOKUP($I23,'Grundlage UN-Lohn'!$M$2:$R$6,2),"0,00")))</f>
        <v>0,00</v>
      </c>
      <c r="K23" s="152"/>
      <c r="L23" s="152"/>
      <c r="M23" s="152"/>
      <c r="N23" s="152"/>
      <c r="O23" s="239" t="str">
        <f>IF(ISBLANK($I23),"0,00",IF(AND($F23="Stunden",$K23="Ja"),VLOOKUP($I23,'Grundlage UN-Lohn'!$M$9:$R$13,3),IF(AND($F23="Monat",$K23="Ja"),VLOOKUP($I23,'Grundlage UN-Lohn'!$M$2:$R$6,3),"0,00")))</f>
        <v>0,00</v>
      </c>
      <c r="P23" s="239" t="str">
        <f>IF(ISBLANK($I23),"0,00",IF(AND($F23="Stunden",$L23="Ja"),VLOOKUP($I23,'Grundlage UN-Lohn'!$M$9:$R$13,4),IF(AND($F23="Monat",$L23="Ja"),VLOOKUP($I23,'Grundlage UN-Lohn'!$M$2:$R$6,4),"0,00")))</f>
        <v>0,00</v>
      </c>
      <c r="Q23" s="239" t="str">
        <f>IF(ISBLANK($I23),"0,00",IF(AND($F23="Stunden",$M23="Ja"),VLOOKUP($I23,'Grundlage UN-Lohn'!$M$9:$R$13,5),IF(AND($F23="Monat",$M23="Ja"),VLOOKUP($I23,'Grundlage UN-Lohn'!$M$2:$R$6,5),"0,00")))</f>
        <v>0,00</v>
      </c>
      <c r="R23" s="239" t="str">
        <f>IF(ISBLANK($I23),"0,00",IF(AND($F23="Stunden",$N23="Ja"),VLOOKUP($I23,'Grundlage UN-Lohn'!$M$9:$R$13,6),IF(AND($F23="Monat",$N23="Ja"),VLOOKUP($I23,'Grundlage UN-Lohn'!$M$2:$R$6,6),"0,00")))</f>
        <v>0,00</v>
      </c>
      <c r="S23" s="235" t="str">
        <f t="shared" si="0"/>
        <v>0,00</v>
      </c>
      <c r="T23" s="240">
        <f t="shared" si="1"/>
        <v>0</v>
      </c>
      <c r="U23" s="153"/>
    </row>
    <row r="24" spans="1:21" s="99" customFormat="1" x14ac:dyDescent="0.25">
      <c r="A24" s="112"/>
      <c r="B24" s="112"/>
      <c r="C24" s="44"/>
      <c r="D24" s="44"/>
      <c r="E24" s="44"/>
      <c r="F24" s="26"/>
      <c r="G24" s="26"/>
      <c r="H24" s="150"/>
      <c r="I24" s="151"/>
      <c r="J24" s="237" t="str">
        <f>IF(ISBLANK($I24),"0,00",IF($F24="Stunden",VLOOKUP($I24,'Grundlage UN-Lohn'!$M$9:$R$13,2),IF($F24="Monat",VLOOKUP($I24,'Grundlage UN-Lohn'!$M$2:$R$6,2),"0,00")))</f>
        <v>0,00</v>
      </c>
      <c r="K24" s="152"/>
      <c r="L24" s="152"/>
      <c r="M24" s="152"/>
      <c r="N24" s="152"/>
      <c r="O24" s="239" t="str">
        <f>IF(ISBLANK($I24),"0,00",IF(AND($F24="Stunden",$K24="Ja"),VLOOKUP($I24,'Grundlage UN-Lohn'!$M$9:$R$13,3),IF(AND($F24="Monat",$K24="Ja"),VLOOKUP($I24,'Grundlage UN-Lohn'!$M$2:$R$6,3),"0,00")))</f>
        <v>0,00</v>
      </c>
      <c r="P24" s="239" t="str">
        <f>IF(ISBLANK($I24),"0,00",IF(AND($F24="Stunden",$L24="Ja"),VLOOKUP($I24,'Grundlage UN-Lohn'!$M$9:$R$13,4),IF(AND($F24="Monat",$L24="Ja"),VLOOKUP($I24,'Grundlage UN-Lohn'!$M$2:$R$6,4),"0,00")))</f>
        <v>0,00</v>
      </c>
      <c r="Q24" s="239" t="str">
        <f>IF(ISBLANK($I24),"0,00",IF(AND($F24="Stunden",$M24="Ja"),VLOOKUP($I24,'Grundlage UN-Lohn'!$M$9:$R$13,5),IF(AND($F24="Monat",$M24="Ja"),VLOOKUP($I24,'Grundlage UN-Lohn'!$M$2:$R$6,5),"0,00")))</f>
        <v>0,00</v>
      </c>
      <c r="R24" s="239" t="str">
        <f>IF(ISBLANK($I24),"0,00",IF(AND($F24="Stunden",$N24="Ja"),VLOOKUP($I24,'Grundlage UN-Lohn'!$M$9:$R$13,6),IF(AND($F24="Monat",$N24="Ja"),VLOOKUP($I24,'Grundlage UN-Lohn'!$M$2:$R$6,6),"0,00")))</f>
        <v>0,00</v>
      </c>
      <c r="S24" s="235" t="str">
        <f t="shared" si="0"/>
        <v>0,00</v>
      </c>
      <c r="T24" s="240">
        <f t="shared" si="1"/>
        <v>0</v>
      </c>
      <c r="U24" s="153"/>
    </row>
    <row r="25" spans="1:21" s="99" customFormat="1" x14ac:dyDescent="0.25">
      <c r="A25" s="112"/>
      <c r="B25" s="112"/>
      <c r="C25" s="44"/>
      <c r="D25" s="44"/>
      <c r="E25" s="44"/>
      <c r="F25" s="26"/>
      <c r="G25" s="26"/>
      <c r="H25" s="150"/>
      <c r="I25" s="151"/>
      <c r="J25" s="237" t="str">
        <f>IF(ISBLANK($I25),"0,00",IF($F25="Stunden",VLOOKUP($I25,'Grundlage UN-Lohn'!$M$9:$R$13,2),IF($F25="Monat",VLOOKUP($I25,'Grundlage UN-Lohn'!$M$2:$R$6,2),"0,00")))</f>
        <v>0,00</v>
      </c>
      <c r="K25" s="152"/>
      <c r="L25" s="152"/>
      <c r="M25" s="152"/>
      <c r="N25" s="152"/>
      <c r="O25" s="239" t="str">
        <f>IF(ISBLANK($I25),"0,00",IF(AND($F25="Stunden",$K25="Ja"),VLOOKUP($I25,'Grundlage UN-Lohn'!$M$9:$R$13,3),IF(AND($F25="Monat",$K25="Ja"),VLOOKUP($I25,'Grundlage UN-Lohn'!$M$2:$R$6,3),"0,00")))</f>
        <v>0,00</v>
      </c>
      <c r="P25" s="239" t="str">
        <f>IF(ISBLANK($I25),"0,00",IF(AND($F25="Stunden",$L25="Ja"),VLOOKUP($I25,'Grundlage UN-Lohn'!$M$9:$R$13,4),IF(AND($F25="Monat",$L25="Ja"),VLOOKUP($I25,'Grundlage UN-Lohn'!$M$2:$R$6,4),"0,00")))</f>
        <v>0,00</v>
      </c>
      <c r="Q25" s="239" t="str">
        <f>IF(ISBLANK($I25),"0,00",IF(AND($F25="Stunden",$M25="Ja"),VLOOKUP($I25,'Grundlage UN-Lohn'!$M$9:$R$13,5),IF(AND($F25="Monat",$M25="Ja"),VLOOKUP($I25,'Grundlage UN-Lohn'!$M$2:$R$6,5),"0,00")))</f>
        <v>0,00</v>
      </c>
      <c r="R25" s="239" t="str">
        <f>IF(ISBLANK($I25),"0,00",IF(AND($F25="Stunden",$N25="Ja"),VLOOKUP($I25,'Grundlage UN-Lohn'!$M$9:$R$13,6),IF(AND($F25="Monat",$N25="Ja"),VLOOKUP($I25,'Grundlage UN-Lohn'!$M$2:$R$6,6),"0,00")))</f>
        <v>0,00</v>
      </c>
      <c r="S25" s="235" t="str">
        <f t="shared" si="0"/>
        <v>0,00</v>
      </c>
      <c r="T25" s="240">
        <f t="shared" si="1"/>
        <v>0</v>
      </c>
      <c r="U25" s="153"/>
    </row>
    <row r="26" spans="1:21" s="99" customFormat="1" x14ac:dyDescent="0.25">
      <c r="A26" s="112"/>
      <c r="B26" s="112"/>
      <c r="C26" s="44"/>
      <c r="D26" s="44"/>
      <c r="E26" s="44"/>
      <c r="F26" s="26"/>
      <c r="G26" s="26"/>
      <c r="H26" s="150"/>
      <c r="I26" s="151"/>
      <c r="J26" s="237" t="str">
        <f>IF(ISBLANK($I26),"0,00",IF($F26="Stunden",VLOOKUP($I26,'Grundlage UN-Lohn'!$M$9:$R$13,2),IF($F26="Monat",VLOOKUP($I26,'Grundlage UN-Lohn'!$M$2:$R$6,2),"0,00")))</f>
        <v>0,00</v>
      </c>
      <c r="K26" s="152"/>
      <c r="L26" s="152"/>
      <c r="M26" s="152"/>
      <c r="N26" s="152"/>
      <c r="O26" s="239" t="str">
        <f>IF(ISBLANK($I26),"0,00",IF(AND($F26="Stunden",$K26="Ja"),VLOOKUP($I26,'Grundlage UN-Lohn'!$M$9:$R$13,3),IF(AND($F26="Monat",$K26="Ja"),VLOOKUP($I26,'Grundlage UN-Lohn'!$M$2:$R$6,3),"0,00")))</f>
        <v>0,00</v>
      </c>
      <c r="P26" s="239" t="str">
        <f>IF(ISBLANK($I26),"0,00",IF(AND($F26="Stunden",$L26="Ja"),VLOOKUP($I26,'Grundlage UN-Lohn'!$M$9:$R$13,4),IF(AND($F26="Monat",$L26="Ja"),VLOOKUP($I26,'Grundlage UN-Lohn'!$M$2:$R$6,4),"0,00")))</f>
        <v>0,00</v>
      </c>
      <c r="Q26" s="239" t="str">
        <f>IF(ISBLANK($I26),"0,00",IF(AND($F26="Stunden",$M26="Ja"),VLOOKUP($I26,'Grundlage UN-Lohn'!$M$9:$R$13,5),IF(AND($F26="Monat",$M26="Ja"),VLOOKUP($I26,'Grundlage UN-Lohn'!$M$2:$R$6,5),"0,00")))</f>
        <v>0,00</v>
      </c>
      <c r="R26" s="239" t="str">
        <f>IF(ISBLANK($I26),"0,00",IF(AND($F26="Stunden",$N26="Ja"),VLOOKUP($I26,'Grundlage UN-Lohn'!$M$9:$R$13,6),IF(AND($F26="Monat",$N26="Ja"),VLOOKUP($I26,'Grundlage UN-Lohn'!$M$2:$R$6,6),"0,00")))</f>
        <v>0,00</v>
      </c>
      <c r="S26" s="235" t="str">
        <f t="shared" si="0"/>
        <v>0,00</v>
      </c>
      <c r="T26" s="240">
        <f t="shared" si="1"/>
        <v>0</v>
      </c>
      <c r="U26" s="153"/>
    </row>
    <row r="27" spans="1:21" s="99" customFormat="1" x14ac:dyDescent="0.25">
      <c r="A27" s="112"/>
      <c r="B27" s="112"/>
      <c r="C27" s="44"/>
      <c r="D27" s="44"/>
      <c r="E27" s="44"/>
      <c r="F27" s="26"/>
      <c r="G27" s="26"/>
      <c r="H27" s="150"/>
      <c r="I27" s="151"/>
      <c r="J27" s="237" t="str">
        <f>IF(ISBLANK($I27),"0,00",IF($F27="Stunden",VLOOKUP($I27,'Grundlage UN-Lohn'!$M$9:$R$13,2),IF($F27="Monat",VLOOKUP($I27,'Grundlage UN-Lohn'!$M$2:$R$6,2),"0,00")))</f>
        <v>0,00</v>
      </c>
      <c r="K27" s="152"/>
      <c r="L27" s="152"/>
      <c r="M27" s="152"/>
      <c r="N27" s="152"/>
      <c r="O27" s="239" t="str">
        <f>IF(ISBLANK($I27),"0,00",IF(AND($F27="Stunden",$K27="Ja"),VLOOKUP($I27,'Grundlage UN-Lohn'!$M$9:$R$13,3),IF(AND($F27="Monat",$K27="Ja"),VLOOKUP($I27,'Grundlage UN-Lohn'!$M$2:$R$6,3),"0,00")))</f>
        <v>0,00</v>
      </c>
      <c r="P27" s="239" t="str">
        <f>IF(ISBLANK($I27),"0,00",IF(AND($F27="Stunden",$L27="Ja"),VLOOKUP($I27,'Grundlage UN-Lohn'!$M$9:$R$13,4),IF(AND($F27="Monat",$L27="Ja"),VLOOKUP($I27,'Grundlage UN-Lohn'!$M$2:$R$6,4),"0,00")))</f>
        <v>0,00</v>
      </c>
      <c r="Q27" s="239" t="str">
        <f>IF(ISBLANK($I27),"0,00",IF(AND($F27="Stunden",$M27="Ja"),VLOOKUP($I27,'Grundlage UN-Lohn'!$M$9:$R$13,5),IF(AND($F27="Monat",$M27="Ja"),VLOOKUP($I27,'Grundlage UN-Lohn'!$M$2:$R$6,5),"0,00")))</f>
        <v>0,00</v>
      </c>
      <c r="R27" s="239" t="str">
        <f>IF(ISBLANK($I27),"0,00",IF(AND($F27="Stunden",$N27="Ja"),VLOOKUP($I27,'Grundlage UN-Lohn'!$M$9:$R$13,6),IF(AND($F27="Monat",$N27="Ja"),VLOOKUP($I27,'Grundlage UN-Lohn'!$M$2:$R$6,6),"0,00")))</f>
        <v>0,00</v>
      </c>
      <c r="S27" s="235" t="str">
        <f t="shared" si="0"/>
        <v>0,00</v>
      </c>
      <c r="T27" s="240">
        <f t="shared" si="1"/>
        <v>0</v>
      </c>
      <c r="U27" s="153"/>
    </row>
    <row r="28" spans="1:21" s="99" customFormat="1" x14ac:dyDescent="0.25">
      <c r="A28" s="112"/>
      <c r="B28" s="112"/>
      <c r="C28" s="44"/>
      <c r="D28" s="44"/>
      <c r="E28" s="44"/>
      <c r="F28" s="26"/>
      <c r="G28" s="26"/>
      <c r="H28" s="150"/>
      <c r="I28" s="151"/>
      <c r="J28" s="237" t="str">
        <f>IF(ISBLANK($I28),"0,00",IF($F28="Stunden",VLOOKUP($I28,'Grundlage UN-Lohn'!$M$9:$R$13,2),IF($F28="Monat",VLOOKUP($I28,'Grundlage UN-Lohn'!$M$2:$R$6,2),"0,00")))</f>
        <v>0,00</v>
      </c>
      <c r="K28" s="152"/>
      <c r="L28" s="152"/>
      <c r="M28" s="152"/>
      <c r="N28" s="152"/>
      <c r="O28" s="239" t="str">
        <f>IF(ISBLANK($I28),"0,00",IF(AND($F28="Stunden",$K28="Ja"),VLOOKUP($I28,'Grundlage UN-Lohn'!$M$9:$R$13,3),IF(AND($F28="Monat",$K28="Ja"),VLOOKUP($I28,'Grundlage UN-Lohn'!$M$2:$R$6,3),"0,00")))</f>
        <v>0,00</v>
      </c>
      <c r="P28" s="239" t="str">
        <f>IF(ISBLANK($I28),"0,00",IF(AND($F28="Stunden",$L28="Ja"),VLOOKUP($I28,'Grundlage UN-Lohn'!$M$9:$R$13,4),IF(AND($F28="Monat",$L28="Ja"),VLOOKUP($I28,'Grundlage UN-Lohn'!$M$2:$R$6,4),"0,00")))</f>
        <v>0,00</v>
      </c>
      <c r="Q28" s="239" t="str">
        <f>IF(ISBLANK($I28),"0,00",IF(AND($F28="Stunden",$M28="Ja"),VLOOKUP($I28,'Grundlage UN-Lohn'!$M$9:$R$13,5),IF(AND($F28="Monat",$M28="Ja"),VLOOKUP($I28,'Grundlage UN-Lohn'!$M$2:$R$6,5),"0,00")))</f>
        <v>0,00</v>
      </c>
      <c r="R28" s="239" t="str">
        <f>IF(ISBLANK($I28),"0,00",IF(AND($F28="Stunden",$N28="Ja"),VLOOKUP($I28,'Grundlage UN-Lohn'!$M$9:$R$13,6),IF(AND($F28="Monat",$N28="Ja"),VLOOKUP($I28,'Grundlage UN-Lohn'!$M$2:$R$6,6),"0,00")))</f>
        <v>0,00</v>
      </c>
      <c r="S28" s="235" t="str">
        <f t="shared" si="0"/>
        <v>0,00</v>
      </c>
      <c r="T28" s="240">
        <f t="shared" si="1"/>
        <v>0</v>
      </c>
      <c r="U28" s="153"/>
    </row>
    <row r="29" spans="1:21" s="99" customFormat="1" x14ac:dyDescent="0.25">
      <c r="A29" s="112"/>
      <c r="B29" s="112"/>
      <c r="C29" s="44"/>
      <c r="D29" s="44"/>
      <c r="E29" s="44"/>
      <c r="F29" s="26"/>
      <c r="G29" s="26"/>
      <c r="H29" s="150"/>
      <c r="I29" s="151"/>
      <c r="J29" s="237" t="str">
        <f>IF(ISBLANK($I29),"0,00",IF($F29="Stunden",VLOOKUP($I29,'Grundlage UN-Lohn'!$M$9:$R$13,2),IF($F29="Monat",VLOOKUP($I29,'Grundlage UN-Lohn'!$M$2:$R$6,2),"0,00")))</f>
        <v>0,00</v>
      </c>
      <c r="K29" s="152"/>
      <c r="L29" s="152"/>
      <c r="M29" s="152"/>
      <c r="N29" s="152"/>
      <c r="O29" s="239" t="str">
        <f>IF(ISBLANK($I29),"0,00",IF(AND($F29="Stunden",$K29="Ja"),VLOOKUP($I29,'Grundlage UN-Lohn'!$M$9:$R$13,3),IF(AND($F29="Monat",$K29="Ja"),VLOOKUP($I29,'Grundlage UN-Lohn'!$M$2:$R$6,3),"0,00")))</f>
        <v>0,00</v>
      </c>
      <c r="P29" s="239" t="str">
        <f>IF(ISBLANK($I29),"0,00",IF(AND($F29="Stunden",$L29="Ja"),VLOOKUP($I29,'Grundlage UN-Lohn'!$M$9:$R$13,4),IF(AND($F29="Monat",$L29="Ja"),VLOOKUP($I29,'Grundlage UN-Lohn'!$M$2:$R$6,4),"0,00")))</f>
        <v>0,00</v>
      </c>
      <c r="Q29" s="239" t="str">
        <f>IF(ISBLANK($I29),"0,00",IF(AND($F29="Stunden",$M29="Ja"),VLOOKUP($I29,'Grundlage UN-Lohn'!$M$9:$R$13,5),IF(AND($F29="Monat",$M29="Ja"),VLOOKUP($I29,'Grundlage UN-Lohn'!$M$2:$R$6,5),"0,00")))</f>
        <v>0,00</v>
      </c>
      <c r="R29" s="239" t="str">
        <f>IF(ISBLANK($I29),"0,00",IF(AND($F29="Stunden",$N29="Ja"),VLOOKUP($I29,'Grundlage UN-Lohn'!$M$9:$R$13,6),IF(AND($F29="Monat",$N29="Ja"),VLOOKUP($I29,'Grundlage UN-Lohn'!$M$2:$R$6,6),"0,00")))</f>
        <v>0,00</v>
      </c>
      <c r="S29" s="235" t="str">
        <f t="shared" si="0"/>
        <v>0,00</v>
      </c>
      <c r="T29" s="240">
        <f t="shared" si="1"/>
        <v>0</v>
      </c>
      <c r="U29" s="153"/>
    </row>
    <row r="30" spans="1:21" s="99" customFormat="1" x14ac:dyDescent="0.25">
      <c r="A30" s="112"/>
      <c r="B30" s="112"/>
      <c r="C30" s="44"/>
      <c r="D30" s="44"/>
      <c r="E30" s="44"/>
      <c r="F30" s="26"/>
      <c r="G30" s="26"/>
      <c r="H30" s="150"/>
      <c r="I30" s="151"/>
      <c r="J30" s="237" t="str">
        <f>IF(ISBLANK($I30),"0,00",IF($F30="Stunden",VLOOKUP($I30,'Grundlage UN-Lohn'!$M$9:$R$13,2),IF($F30="Monat",VLOOKUP($I30,'Grundlage UN-Lohn'!$M$2:$R$6,2),"0,00")))</f>
        <v>0,00</v>
      </c>
      <c r="K30" s="152"/>
      <c r="L30" s="152"/>
      <c r="M30" s="152"/>
      <c r="N30" s="152"/>
      <c r="O30" s="239" t="str">
        <f>IF(ISBLANK($I30),"0,00",IF(AND($F30="Stunden",$K30="Ja"),VLOOKUP($I30,'Grundlage UN-Lohn'!$M$9:$R$13,3),IF(AND($F30="Monat",$K30="Ja"),VLOOKUP($I30,'Grundlage UN-Lohn'!$M$2:$R$6,3),"0,00")))</f>
        <v>0,00</v>
      </c>
      <c r="P30" s="239" t="str">
        <f>IF(ISBLANK($I30),"0,00",IF(AND($F30="Stunden",$L30="Ja"),VLOOKUP($I30,'Grundlage UN-Lohn'!$M$9:$R$13,4),IF(AND($F30="Monat",$L30="Ja"),VLOOKUP($I30,'Grundlage UN-Lohn'!$M$2:$R$6,4),"0,00")))</f>
        <v>0,00</v>
      </c>
      <c r="Q30" s="239" t="str">
        <f>IF(ISBLANK($I30),"0,00",IF(AND($F30="Stunden",$M30="Ja"),VLOOKUP($I30,'Grundlage UN-Lohn'!$M$9:$R$13,5),IF(AND($F30="Monat",$M30="Ja"),VLOOKUP($I30,'Grundlage UN-Lohn'!$M$2:$R$6,5),"0,00")))</f>
        <v>0,00</v>
      </c>
      <c r="R30" s="239" t="str">
        <f>IF(ISBLANK($I30),"0,00",IF(AND($F30="Stunden",$N30="Ja"),VLOOKUP($I30,'Grundlage UN-Lohn'!$M$9:$R$13,6),IF(AND($F30="Monat",$N30="Ja"),VLOOKUP($I30,'Grundlage UN-Lohn'!$M$2:$R$6,6),"0,00")))</f>
        <v>0,00</v>
      </c>
      <c r="S30" s="235" t="str">
        <f t="shared" si="0"/>
        <v>0,00</v>
      </c>
      <c r="T30" s="240">
        <f t="shared" si="1"/>
        <v>0</v>
      </c>
      <c r="U30" s="153"/>
    </row>
    <row r="31" spans="1:21" s="99" customFormat="1" x14ac:dyDescent="0.25">
      <c r="A31" s="112"/>
      <c r="B31" s="112"/>
      <c r="C31" s="44"/>
      <c r="D31" s="44"/>
      <c r="E31" s="44"/>
      <c r="F31" s="26"/>
      <c r="G31" s="26"/>
      <c r="H31" s="150"/>
      <c r="I31" s="151"/>
      <c r="J31" s="237" t="str">
        <f>IF(ISBLANK($I31),"0,00",IF($F31="Stunden",VLOOKUP($I31,'Grundlage UN-Lohn'!$M$9:$R$13,2),IF($F31="Monat",VLOOKUP($I31,'Grundlage UN-Lohn'!$M$2:$R$6,2),"0,00")))</f>
        <v>0,00</v>
      </c>
      <c r="K31" s="152"/>
      <c r="L31" s="152"/>
      <c r="M31" s="152"/>
      <c r="N31" s="152"/>
      <c r="O31" s="239" t="str">
        <f>IF(ISBLANK($I31),"0,00",IF(AND($F31="Stunden",$K31="Ja"),VLOOKUP($I31,'Grundlage UN-Lohn'!$M$9:$R$13,3),IF(AND($F31="Monat",$K31="Ja"),VLOOKUP($I31,'Grundlage UN-Lohn'!$M$2:$R$6,3),"0,00")))</f>
        <v>0,00</v>
      </c>
      <c r="P31" s="239" t="str">
        <f>IF(ISBLANK($I31),"0,00",IF(AND($F31="Stunden",$L31="Ja"),VLOOKUP($I31,'Grundlage UN-Lohn'!$M$9:$R$13,4),IF(AND($F31="Monat",$L31="Ja"),VLOOKUP($I31,'Grundlage UN-Lohn'!$M$2:$R$6,4),"0,00")))</f>
        <v>0,00</v>
      </c>
      <c r="Q31" s="239" t="str">
        <f>IF(ISBLANK($I31),"0,00",IF(AND($F31="Stunden",$M31="Ja"),VLOOKUP($I31,'Grundlage UN-Lohn'!$M$9:$R$13,5),IF(AND($F31="Monat",$M31="Ja"),VLOOKUP($I31,'Grundlage UN-Lohn'!$M$2:$R$6,5),"0,00")))</f>
        <v>0,00</v>
      </c>
      <c r="R31" s="239" t="str">
        <f>IF(ISBLANK($I31),"0,00",IF(AND($F31="Stunden",$N31="Ja"),VLOOKUP($I31,'Grundlage UN-Lohn'!$M$9:$R$13,6),IF(AND($F31="Monat",$N31="Ja"),VLOOKUP($I31,'Grundlage UN-Lohn'!$M$2:$R$6,6),"0,00")))</f>
        <v>0,00</v>
      </c>
      <c r="S31" s="235" t="str">
        <f t="shared" si="0"/>
        <v>0,00</v>
      </c>
      <c r="T31" s="240">
        <f t="shared" si="1"/>
        <v>0</v>
      </c>
      <c r="U31" s="153"/>
    </row>
    <row r="32" spans="1:21" s="99" customFormat="1" x14ac:dyDescent="0.25">
      <c r="A32" s="112"/>
      <c r="B32" s="112"/>
      <c r="C32" s="44"/>
      <c r="D32" s="44"/>
      <c r="E32" s="44"/>
      <c r="F32" s="26"/>
      <c r="G32" s="26"/>
      <c r="H32" s="150"/>
      <c r="I32" s="151"/>
      <c r="J32" s="237" t="str">
        <f>IF(ISBLANK($I32),"0,00",IF($F32="Stunden",VLOOKUP($I32,'Grundlage UN-Lohn'!$M$9:$R$13,2),IF($F32="Monat",VLOOKUP($I32,'Grundlage UN-Lohn'!$M$2:$R$6,2),"0,00")))</f>
        <v>0,00</v>
      </c>
      <c r="K32" s="152"/>
      <c r="L32" s="152"/>
      <c r="M32" s="152"/>
      <c r="N32" s="152"/>
      <c r="O32" s="239" t="str">
        <f>IF(ISBLANK($I32),"0,00",IF(AND($F32="Stunden",$K32="Ja"),VLOOKUP($I32,'Grundlage UN-Lohn'!$M$9:$R$13,3),IF(AND($F32="Monat",$K32="Ja"),VLOOKUP($I32,'Grundlage UN-Lohn'!$M$2:$R$6,3),"0,00")))</f>
        <v>0,00</v>
      </c>
      <c r="P32" s="239" t="str">
        <f>IF(ISBLANK($I32),"0,00",IF(AND($F32="Stunden",$L32="Ja"),VLOOKUP($I32,'Grundlage UN-Lohn'!$M$9:$R$13,4),IF(AND($F32="Monat",$L32="Ja"),VLOOKUP($I32,'Grundlage UN-Lohn'!$M$2:$R$6,4),"0,00")))</f>
        <v>0,00</v>
      </c>
      <c r="Q32" s="239" t="str">
        <f>IF(ISBLANK($I32),"0,00",IF(AND($F32="Stunden",$M32="Ja"),VLOOKUP($I32,'Grundlage UN-Lohn'!$M$9:$R$13,5),IF(AND($F32="Monat",$M32="Ja"),VLOOKUP($I32,'Grundlage UN-Lohn'!$M$2:$R$6,5),"0,00")))</f>
        <v>0,00</v>
      </c>
      <c r="R32" s="239" t="str">
        <f>IF(ISBLANK($I32),"0,00",IF(AND($F32="Stunden",$N32="Ja"),VLOOKUP($I32,'Grundlage UN-Lohn'!$M$9:$R$13,6),IF(AND($F32="Monat",$N32="Ja"),VLOOKUP($I32,'Grundlage UN-Lohn'!$M$2:$R$6,6),"0,00")))</f>
        <v>0,00</v>
      </c>
      <c r="S32" s="235" t="str">
        <f t="shared" si="0"/>
        <v>0,00</v>
      </c>
      <c r="T32" s="240">
        <f t="shared" si="1"/>
        <v>0</v>
      </c>
      <c r="U32" s="153"/>
    </row>
    <row r="33" spans="1:21" s="99" customFormat="1" x14ac:dyDescent="0.25">
      <c r="A33" s="112"/>
      <c r="B33" s="112"/>
      <c r="C33" s="120"/>
      <c r="D33" s="120"/>
      <c r="E33" s="120"/>
      <c r="F33" s="26"/>
      <c r="G33" s="154"/>
      <c r="H33" s="155"/>
      <c r="I33" s="151"/>
      <c r="J33" s="238" t="str">
        <f>IF(ISBLANK($I33),"0,00",IF($F33="Stunden",VLOOKUP($I33,'Grundlage UN-Lohn'!$M$9:$R$13,2),IF($F33="Monat",VLOOKUP($I33,'Grundlage UN-Lohn'!$M$2:$R$6,2),"0,00")))</f>
        <v>0,00</v>
      </c>
      <c r="K33" s="152"/>
      <c r="L33" s="152"/>
      <c r="M33" s="152"/>
      <c r="N33" s="152"/>
      <c r="O33" s="239" t="str">
        <f>IF(ISBLANK($I33),"0,00",IF(AND($F33="Stunden",$K33="Ja"),VLOOKUP($I33,'Grundlage UN-Lohn'!$M$9:$R$13,3),IF(AND($F33="Monat",$K33="Ja"),VLOOKUP($I33,'Grundlage UN-Lohn'!$M$2:$R$6,3),"0,00")))</f>
        <v>0,00</v>
      </c>
      <c r="P33" s="239" t="str">
        <f>IF(ISBLANK($I33),"0,00",IF(AND($F33="Stunden",$L33="Ja"),VLOOKUP($I33,'Grundlage UN-Lohn'!$M$9:$R$13,4),IF(AND($F33="Monat",$L33="Ja"),VLOOKUP($I33,'Grundlage UN-Lohn'!$M$2:$R$6,4),"0,00")))</f>
        <v>0,00</v>
      </c>
      <c r="Q33" s="239" t="str">
        <f>IF(ISBLANK($I33),"0,00",IF(AND($F33="Stunden",$M33="Ja"),VLOOKUP($I33,'Grundlage UN-Lohn'!$M$9:$R$13,5),IF(AND($F33="Monat",$M33="Ja"),VLOOKUP($I33,'Grundlage UN-Lohn'!$M$2:$R$6,5),"0,00")))</f>
        <v>0,00</v>
      </c>
      <c r="R33" s="239" t="str">
        <f>IF(ISBLANK($I33),"0,00",IF(AND($F33="Stunden",$N33="Ja"),VLOOKUP($I33,'Grundlage UN-Lohn'!$M$9:$R$13,6),IF(AND($F33="Monat",$N33="Ja"),VLOOKUP($I33,'Grundlage UN-Lohn'!$M$2:$R$6,6),"0,00")))</f>
        <v>0,00</v>
      </c>
      <c r="S33" s="235" t="str">
        <f t="shared" si="0"/>
        <v>0,00</v>
      </c>
      <c r="T33" s="240">
        <f>IF(F33=0,0,IF(F33="Stunden",S33*H33,IF(F33="Monat",S33*G33)))</f>
        <v>0</v>
      </c>
      <c r="U33" s="156"/>
    </row>
    <row r="34" spans="1:21" s="99" customFormat="1" x14ac:dyDescent="0.25">
      <c r="A34" s="112"/>
      <c r="B34" s="112"/>
      <c r="C34" s="120"/>
      <c r="D34" s="120"/>
      <c r="E34" s="120"/>
      <c r="F34" s="26"/>
      <c r="G34" s="154"/>
      <c r="H34" s="155"/>
      <c r="I34" s="151"/>
      <c r="J34" s="238" t="str">
        <f>IF(ISBLANK($I34),"0,00",IF($F34="Stunden",VLOOKUP($I34,'Grundlage UN-Lohn'!$M$9:$R$13,2),IF($F34="Monat",VLOOKUP($I34,'Grundlage UN-Lohn'!$M$2:$R$6,2),"0,00")))</f>
        <v>0,00</v>
      </c>
      <c r="K34" s="152"/>
      <c r="L34" s="152"/>
      <c r="M34" s="152"/>
      <c r="N34" s="152"/>
      <c r="O34" s="239" t="str">
        <f>IF(ISBLANK($I34),"0,00",IF(AND($F34="Stunden",$K34="Ja"),VLOOKUP($I34,'Grundlage UN-Lohn'!$M$9:$R$13,3),IF(AND($F34="Monat",$K34="Ja"),VLOOKUP($I34,'Grundlage UN-Lohn'!$M$2:$R$6,3),"0,00")))</f>
        <v>0,00</v>
      </c>
      <c r="P34" s="239" t="str">
        <f>IF(ISBLANK($I34),"0,00",IF(AND($F34="Stunden",$L34="Ja"),VLOOKUP($I34,'Grundlage UN-Lohn'!$M$9:$R$13,4),IF(AND($F34="Monat",$L34="Ja"),VLOOKUP($I34,'Grundlage UN-Lohn'!$M$2:$R$6,4),"0,00")))</f>
        <v>0,00</v>
      </c>
      <c r="Q34" s="239" t="str">
        <f>IF(ISBLANK($I34),"0,00",IF(AND($F34="Stunden",$M34="Ja"),VLOOKUP($I34,'Grundlage UN-Lohn'!$M$9:$R$13,5),IF(AND($F34="Monat",$M34="Ja"),VLOOKUP($I34,'Grundlage UN-Lohn'!$M$2:$R$6,5),"0,00")))</f>
        <v>0,00</v>
      </c>
      <c r="R34" s="239" t="str">
        <f>IF(ISBLANK($I34),"0,00",IF(AND($F34="Stunden",$N34="Ja"),VLOOKUP($I34,'Grundlage UN-Lohn'!$M$9:$R$13,6),IF(AND($F34="Monat",$N34="Ja"),VLOOKUP($I34,'Grundlage UN-Lohn'!$M$2:$R$6,6),"0,00")))</f>
        <v>0,00</v>
      </c>
      <c r="S34" s="235" t="str">
        <f t="shared" si="0"/>
        <v>0,00</v>
      </c>
      <c r="T34" s="240">
        <f>IF(F34=0,0,IF(F34="Stunden",S34*H34,IF(F34="Monat",S34*G34)))</f>
        <v>0</v>
      </c>
      <c r="U34" s="156"/>
    </row>
    <row r="35" spans="1:21" s="99" customFormat="1" x14ac:dyDescent="0.25">
      <c r="A35" s="112"/>
      <c r="B35" s="112"/>
      <c r="C35" s="120"/>
      <c r="D35" s="120"/>
      <c r="E35" s="120"/>
      <c r="F35" s="26"/>
      <c r="G35" s="154"/>
      <c r="H35" s="155"/>
      <c r="I35" s="151"/>
      <c r="J35" s="238" t="str">
        <f>IF(ISBLANK($I35),"0,00",IF($F35="Stunden",VLOOKUP($I35,'Grundlage UN-Lohn'!$M$9:$R$13,2),IF($F35="Monat",VLOOKUP($I35,'Grundlage UN-Lohn'!$M$2:$R$6,2),"0,00")))</f>
        <v>0,00</v>
      </c>
      <c r="K35" s="152"/>
      <c r="L35" s="152"/>
      <c r="M35" s="152"/>
      <c r="N35" s="152"/>
      <c r="O35" s="239" t="str">
        <f>IF(ISBLANK($I35),"0,00",IF(AND($F35="Stunden",$K35="Ja"),VLOOKUP($I35,'Grundlage UN-Lohn'!$M$9:$R$13,3),IF(AND($F35="Monat",$K35="Ja"),VLOOKUP($I35,'Grundlage UN-Lohn'!$M$2:$R$6,3),"0,00")))</f>
        <v>0,00</v>
      </c>
      <c r="P35" s="239" t="str">
        <f>IF(ISBLANK($I35),"0,00",IF(AND($F35="Stunden",$L35="Ja"),VLOOKUP($I35,'Grundlage UN-Lohn'!$M$9:$R$13,4),IF(AND($F35="Monat",$L35="Ja"),VLOOKUP($I35,'Grundlage UN-Lohn'!$M$2:$R$6,4),"0,00")))</f>
        <v>0,00</v>
      </c>
      <c r="Q35" s="239" t="str">
        <f>IF(ISBLANK($I35),"0,00",IF(AND($F35="Stunden",$M35="Ja"),VLOOKUP($I35,'Grundlage UN-Lohn'!$M$9:$R$13,5),IF(AND($F35="Monat",$M35="Ja"),VLOOKUP($I35,'Grundlage UN-Lohn'!$M$2:$R$6,5),"0,00")))</f>
        <v>0,00</v>
      </c>
      <c r="R35" s="239" t="str">
        <f>IF(ISBLANK($I35),"0,00",IF(AND($F35="Stunden",$N35="Ja"),VLOOKUP($I35,'Grundlage UN-Lohn'!$M$9:$R$13,6),IF(AND($F35="Monat",$N35="Ja"),VLOOKUP($I35,'Grundlage UN-Lohn'!$M$2:$R$6,6),"0,00")))</f>
        <v>0,00</v>
      </c>
      <c r="S35" s="235" t="str">
        <f t="shared" si="0"/>
        <v>0,00</v>
      </c>
      <c r="T35" s="240">
        <f>IF(F35=0,0,IF(F35="Stunden",S35*H35,IF(F35="Monat",S35*G35)))</f>
        <v>0</v>
      </c>
      <c r="U35" s="156"/>
    </row>
    <row r="36" spans="1:21" s="99" customFormat="1" x14ac:dyDescent="0.25">
      <c r="A36" s="112"/>
      <c r="B36" s="112"/>
      <c r="C36" s="120"/>
      <c r="D36" s="120"/>
      <c r="E36" s="120"/>
      <c r="F36" s="26"/>
      <c r="G36" s="154"/>
      <c r="H36" s="155"/>
      <c r="I36" s="151"/>
      <c r="J36" s="238" t="str">
        <f>IF(ISBLANK($I36),"0,00",IF($F36="Stunden",VLOOKUP($I36,'Grundlage UN-Lohn'!$M$9:$R$13,2),IF($F36="Monat",VLOOKUP($I36,'Grundlage UN-Lohn'!$M$2:$R$6,2),"0,00")))</f>
        <v>0,00</v>
      </c>
      <c r="K36" s="152"/>
      <c r="L36" s="152"/>
      <c r="M36" s="152"/>
      <c r="N36" s="152"/>
      <c r="O36" s="239" t="str">
        <f>IF(ISBLANK($I36),"0,00",IF(AND($F36="Stunden",$K36="Ja"),VLOOKUP($I36,'Grundlage UN-Lohn'!$M$9:$R$13,3),IF(AND($F36="Monat",$K36="Ja"),VLOOKUP($I36,'Grundlage UN-Lohn'!$M$2:$R$6,3),"0,00")))</f>
        <v>0,00</v>
      </c>
      <c r="P36" s="239" t="str">
        <f>IF(ISBLANK($I36),"0,00",IF(AND($F36="Stunden",$L36="Ja"),VLOOKUP($I36,'Grundlage UN-Lohn'!$M$9:$R$13,4),IF(AND($F36="Monat",$L36="Ja"),VLOOKUP($I36,'Grundlage UN-Lohn'!$M$2:$R$6,4),"0,00")))</f>
        <v>0,00</v>
      </c>
      <c r="Q36" s="239" t="str">
        <f>IF(ISBLANK($I36),"0,00",IF(AND($F36="Stunden",$M36="Ja"),VLOOKUP($I36,'Grundlage UN-Lohn'!$M$9:$R$13,5),IF(AND($F36="Monat",$M36="Ja"),VLOOKUP($I36,'Grundlage UN-Lohn'!$M$2:$R$6,5),"0,00")))</f>
        <v>0,00</v>
      </c>
      <c r="R36" s="239" t="str">
        <f>IF(ISBLANK($I36),"0,00",IF(AND($F36="Stunden",$N36="Ja"),VLOOKUP($I36,'Grundlage UN-Lohn'!$M$9:$R$13,6),IF(AND($F36="Monat",$N36="Ja"),VLOOKUP($I36,'Grundlage UN-Lohn'!$M$2:$R$6,6),"0,00")))</f>
        <v>0,00</v>
      </c>
      <c r="S36" s="235" t="str">
        <f t="shared" si="0"/>
        <v>0,00</v>
      </c>
      <c r="T36" s="240">
        <f>IF(F36=0,0,IF(F36="Stunden",S36*H36,IF(F36="Monat",S36*G36)))</f>
        <v>0</v>
      </c>
      <c r="U36" s="156"/>
    </row>
    <row r="37" spans="1:21" s="99" customFormat="1" x14ac:dyDescent="0.25">
      <c r="A37" s="112"/>
      <c r="B37" s="112"/>
      <c r="C37" s="120"/>
      <c r="D37" s="120"/>
      <c r="E37" s="120"/>
      <c r="F37" s="26"/>
      <c r="G37" s="154"/>
      <c r="H37" s="155"/>
      <c r="I37" s="151"/>
      <c r="J37" s="238" t="str">
        <f>IF(ISBLANK($I37),"0,00",IF($F37="Stunden",VLOOKUP($I37,'Grundlage UN-Lohn'!$M$9:$R$13,2),IF($F37="Monat",VLOOKUP($I37,'Grundlage UN-Lohn'!$M$2:$R$6,2),"0,00")))</f>
        <v>0,00</v>
      </c>
      <c r="K37" s="152"/>
      <c r="L37" s="152"/>
      <c r="M37" s="152"/>
      <c r="N37" s="152"/>
      <c r="O37" s="239" t="str">
        <f>IF(ISBLANK($I37),"0,00",IF(AND($F37="Stunden",$K37="Ja"),VLOOKUP($I37,'Grundlage UN-Lohn'!$M$9:$R$13,3),IF(AND($F37="Monat",$K37="Ja"),VLOOKUP($I37,'Grundlage UN-Lohn'!$M$2:$R$6,3),"0,00")))</f>
        <v>0,00</v>
      </c>
      <c r="P37" s="239" t="str">
        <f>IF(ISBLANK($I37),"0,00",IF(AND($F37="Stunden",$L37="Ja"),VLOOKUP($I37,'Grundlage UN-Lohn'!$M$9:$R$13,4),IF(AND($F37="Monat",$L37="Ja"),VLOOKUP($I37,'Grundlage UN-Lohn'!$M$2:$R$6,4),"0,00")))</f>
        <v>0,00</v>
      </c>
      <c r="Q37" s="239" t="str">
        <f>IF(ISBLANK($I37),"0,00",IF(AND($F37="Stunden",$M37="Ja"),VLOOKUP($I37,'Grundlage UN-Lohn'!$M$9:$R$13,5),IF(AND($F37="Monat",$M37="Ja"),VLOOKUP($I37,'Grundlage UN-Lohn'!$M$2:$R$6,5),"0,00")))</f>
        <v>0,00</v>
      </c>
      <c r="R37" s="239" t="str">
        <f>IF(ISBLANK($I37),"0,00",IF(AND($F37="Stunden",$N37="Ja"),VLOOKUP($I37,'Grundlage UN-Lohn'!$M$9:$R$13,6),IF(AND($F37="Monat",$N37="Ja"),VLOOKUP($I37,'Grundlage UN-Lohn'!$M$2:$R$6,6),"0,00")))</f>
        <v>0,00</v>
      </c>
      <c r="S37" s="235" t="str">
        <f t="shared" si="0"/>
        <v>0,00</v>
      </c>
      <c r="T37" s="240">
        <f t="shared" si="1"/>
        <v>0</v>
      </c>
      <c r="U37" s="156"/>
    </row>
    <row r="38" spans="1:21" s="3" customFormat="1" x14ac:dyDescent="0.25">
      <c r="A38" s="104"/>
      <c r="B38" s="104"/>
      <c r="C38" s="85"/>
      <c r="D38" s="85"/>
      <c r="E38" s="85"/>
      <c r="F38" s="85"/>
      <c r="G38" s="85"/>
      <c r="H38" s="85"/>
      <c r="I38" s="85"/>
      <c r="J38" s="85"/>
      <c r="K38" s="85"/>
      <c r="L38" s="85"/>
      <c r="M38" s="85"/>
      <c r="N38" s="85"/>
      <c r="O38" s="85"/>
      <c r="P38" s="85"/>
      <c r="Q38" s="85"/>
      <c r="R38" s="49"/>
      <c r="S38" s="49"/>
      <c r="T38" s="148">
        <f>SUM(T14:T37)</f>
        <v>0</v>
      </c>
      <c r="U38" s="106"/>
    </row>
    <row r="39" spans="1:21" x14ac:dyDescent="0.25">
      <c r="A39" s="3"/>
      <c r="B39" s="3"/>
      <c r="C39" s="3"/>
      <c r="D39" s="3"/>
      <c r="E39" s="3"/>
      <c r="F39" s="3"/>
      <c r="G39" s="3"/>
      <c r="H39" s="3"/>
      <c r="I39" s="3"/>
      <c r="J39" s="3"/>
      <c r="K39" s="3"/>
      <c r="L39" s="3"/>
      <c r="M39" s="3"/>
      <c r="N39" s="3"/>
      <c r="O39" s="3"/>
      <c r="P39" s="3"/>
      <c r="Q39" s="3"/>
      <c r="R39" s="3"/>
      <c r="S39" s="3"/>
      <c r="T39" s="3"/>
      <c r="U39" s="3"/>
    </row>
    <row r="42" spans="1:21" ht="27" customHeight="1" x14ac:dyDescent="0.25">
      <c r="A42" s="308" t="s">
        <v>187</v>
      </c>
      <c r="B42" s="308"/>
      <c r="C42" s="308"/>
      <c r="D42" s="308"/>
      <c r="E42" s="308"/>
      <c r="F42" s="308"/>
      <c r="G42" s="308"/>
      <c r="H42" s="308"/>
      <c r="I42" s="308"/>
      <c r="J42" s="308"/>
      <c r="K42" s="308"/>
      <c r="L42" s="308"/>
      <c r="M42" s="308"/>
      <c r="N42" s="308"/>
      <c r="O42" s="308"/>
      <c r="P42" s="308"/>
      <c r="Q42" s="308"/>
      <c r="R42" s="308"/>
      <c r="S42" s="308"/>
      <c r="T42" s="308"/>
      <c r="U42" s="308"/>
    </row>
    <row r="43" spans="1:21" x14ac:dyDescent="0.25">
      <c r="E43" s="149"/>
      <c r="F43" s="149"/>
      <c r="G43" s="149"/>
      <c r="H43" s="149"/>
    </row>
    <row r="44" spans="1:21" x14ac:dyDescent="0.25">
      <c r="E44" s="149"/>
      <c r="F44" s="149"/>
      <c r="G44" s="149"/>
      <c r="H44" s="149"/>
    </row>
    <row r="45" spans="1:21" x14ac:dyDescent="0.25">
      <c r="E45" s="149"/>
      <c r="F45" s="149"/>
      <c r="G45" s="149"/>
      <c r="H45" s="149"/>
    </row>
    <row r="46" spans="1:21" x14ac:dyDescent="0.25">
      <c r="E46" s="149"/>
      <c r="F46" s="149"/>
      <c r="G46" s="149"/>
      <c r="H46" s="149"/>
    </row>
  </sheetData>
  <sheetProtection algorithmName="SHA-512" hashValue="DoIdjDnl67ZgxQFPNPcGeIpEH8WtUyVFkys4II2BHmW3Wr6nDducVS7t5JlA6csqLmgPwzpIgxHWOyGVjPyTtg==" saltValue="Y/USpnG1hgUW1AV7yldlYA==" spinCount="100000" sheet="1" formatCells="0" formatColumns="0" formatRows="0" insertRows="0" deleteRows="0" sort="0"/>
  <mergeCells count="25">
    <mergeCell ref="A3:U3"/>
    <mergeCell ref="A5:D5"/>
    <mergeCell ref="E5:I5"/>
    <mergeCell ref="A6:D6"/>
    <mergeCell ref="E6:I6"/>
    <mergeCell ref="A7:D7"/>
    <mergeCell ref="E7:I7"/>
    <mergeCell ref="S11:S12"/>
    <mergeCell ref="T11:T12"/>
    <mergeCell ref="U11:U12"/>
    <mergeCell ref="K12:N12"/>
    <mergeCell ref="O12:R12"/>
    <mergeCell ref="A42:U42"/>
    <mergeCell ref="G11:G12"/>
    <mergeCell ref="H11:H12"/>
    <mergeCell ref="I11:I12"/>
    <mergeCell ref="J11:J12"/>
    <mergeCell ref="K11:N11"/>
    <mergeCell ref="O11:R11"/>
    <mergeCell ref="A11:A12"/>
    <mergeCell ref="B11:B12"/>
    <mergeCell ref="C11:C12"/>
    <mergeCell ref="D11:D12"/>
    <mergeCell ref="E11:E12"/>
    <mergeCell ref="F11:F12"/>
  </mergeCells>
  <conditionalFormatting sqref="K14:N37">
    <cfRule type="containsText" dxfId="0" priority="1" operator="containsText" text="Bitte wählen">
      <formula>NOT(ISERROR(SEARCH("Bitte wählen",K14)))</formula>
    </cfRule>
  </conditionalFormatting>
  <dataValidations count="3">
    <dataValidation type="list" errorStyle="information" allowBlank="1" showInputMessage="1" showErrorMessage="1" error="Bitte wählen" sqref="K14:N37" xr:uid="{00000000-0002-0000-0500-000000000000}">
      <formula1>"Ja, Nein"</formula1>
    </dataValidation>
    <dataValidation operator="equal" allowBlank="1" showInputMessage="1" showErrorMessage="1" sqref="O14:O37" xr:uid="{00000000-0002-0000-0500-000001000000}"/>
    <dataValidation type="list" allowBlank="1" showInputMessage="1" showErrorMessage="1" sqref="F14:F37" xr:uid="{00000000-0002-0000-0500-000002000000}">
      <formula1>"Stunden,Monat"</formula1>
    </dataValidation>
  </dataValidations>
  <pageMargins left="0.7" right="0.7" top="0.78740157499999996" bottom="0.78740157499999996" header="0.3" footer="0.3"/>
  <pageSetup paperSize="9" scale="33" fitToHeight="0" orientation="landscape" r:id="rId1"/>
  <headerFooter>
    <oddFooter>&amp;LDigital And Creative Economy&amp;Czahlenmäßiger Nachweise&amp;RStand: 20.09.2024</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'Grundlage UN-Lohn'!$M$2:$M$6</xm:f>
          </x14:formula1>
          <xm:sqref>I14:I37</xm:sqref>
        </x14:dataValidation>
        <x14:dataValidation type="list" allowBlank="1" showInputMessage="1" showErrorMessage="1" xr:uid="{00000000-0002-0000-0500-000004000000}">
          <x14:formula1>
            <xm:f>'Auswahllisten und NR'!$B$1:$B$6</xm:f>
          </x14:formula1>
          <xm:sqref>B14:B37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R25"/>
  <sheetViews>
    <sheetView showGridLines="0" workbookViewId="0">
      <selection activeCell="C19" sqref="C19"/>
    </sheetView>
  </sheetViews>
  <sheetFormatPr baseColWidth="10" defaultRowHeight="15" x14ac:dyDescent="0.25"/>
  <cols>
    <col min="1" max="1" width="40.85546875" style="85" bestFit="1" customWidth="1"/>
    <col min="2" max="2" width="49.140625" style="85" bestFit="1" customWidth="1"/>
    <col min="3" max="3" width="32" style="85" bestFit="1" customWidth="1"/>
    <col min="4" max="4" width="26.5703125" style="85" bestFit="1" customWidth="1"/>
    <col min="5" max="16384" width="11.42578125" style="85"/>
  </cols>
  <sheetData>
    <row r="3" spans="1:18" s="2" customFormat="1" x14ac:dyDescent="0.25">
      <c r="A3" s="297" t="str">
        <f>"zahlenmäßiger Nachweis - Anlage 5 Nachweis Weiterleitungen an Netzwerkpartner zum Auszahlungsantrag Nr."&amp;" "&amp;Gesamtübersicht!$C$3</f>
        <v xml:space="preserve">zahlenmäßiger Nachweis - Anlage 5 Nachweis Weiterleitungen an Netzwerkpartner zum Auszahlungsantrag Nr. </v>
      </c>
      <c r="B3" s="298"/>
      <c r="C3" s="298"/>
      <c r="D3" s="298"/>
      <c r="E3" s="298"/>
      <c r="F3" s="298"/>
      <c r="G3" s="298"/>
      <c r="H3" s="8"/>
      <c r="I3" s="8"/>
      <c r="J3" s="8"/>
      <c r="K3" s="8"/>
      <c r="L3" s="8"/>
      <c r="M3" s="8"/>
      <c r="N3" s="8"/>
      <c r="O3" s="8"/>
      <c r="P3" s="8"/>
      <c r="Q3" s="8"/>
      <c r="R3" s="8"/>
    </row>
    <row r="4" spans="1:18" s="259" customFormat="1" x14ac:dyDescent="0.25">
      <c r="A4" s="257"/>
      <c r="B4" s="257"/>
      <c r="C4" s="257"/>
      <c r="D4" s="258"/>
      <c r="E4" s="258"/>
      <c r="F4" s="258"/>
      <c r="G4" s="258"/>
    </row>
    <row r="5" spans="1:18" s="8" customFormat="1" ht="40.5" x14ac:dyDescent="0.25">
      <c r="A5" s="260" t="s">
        <v>206</v>
      </c>
      <c r="B5" s="261"/>
      <c r="C5" s="32"/>
      <c r="D5" s="324" t="s">
        <v>25</v>
      </c>
      <c r="E5" s="324"/>
      <c r="F5" s="324"/>
      <c r="G5" s="324"/>
      <c r="H5" s="32"/>
      <c r="I5" s="32"/>
      <c r="J5" s="32"/>
      <c r="K5" s="32"/>
      <c r="L5" s="32"/>
      <c r="M5" s="32"/>
    </row>
    <row r="6" spans="1:18" s="2" customFormat="1" x14ac:dyDescent="0.25">
      <c r="B6" s="12"/>
      <c r="C6" s="9"/>
      <c r="D6" s="9"/>
      <c r="E6" s="9"/>
      <c r="F6" s="9"/>
      <c r="G6" s="15"/>
      <c r="H6" s="15"/>
      <c r="I6" s="16"/>
      <c r="N6" s="8"/>
      <c r="O6" s="8"/>
      <c r="P6" s="8"/>
      <c r="Q6" s="8"/>
      <c r="R6" s="8"/>
    </row>
    <row r="7" spans="1:18" s="2" customFormat="1" x14ac:dyDescent="0.25">
      <c r="A7" s="297" t="s">
        <v>177</v>
      </c>
      <c r="B7" s="298"/>
      <c r="C7" s="325">
        <f>Gesamtübersicht!$B$7</f>
        <v>0</v>
      </c>
      <c r="D7" s="325"/>
      <c r="E7" s="325"/>
      <c r="F7" s="325"/>
      <c r="G7" s="325"/>
      <c r="H7" s="85"/>
      <c r="N7" s="8"/>
      <c r="O7" s="8"/>
      <c r="P7" s="8"/>
      <c r="Q7" s="8"/>
      <c r="R7" s="8"/>
    </row>
    <row r="8" spans="1:18" s="2" customFormat="1" x14ac:dyDescent="0.25">
      <c r="A8" s="297" t="s">
        <v>3</v>
      </c>
      <c r="B8" s="298"/>
      <c r="C8" s="325">
        <f>Gesamtübersicht!$B$9</f>
        <v>0</v>
      </c>
      <c r="D8" s="325"/>
      <c r="E8" s="325"/>
      <c r="F8" s="325"/>
      <c r="G8" s="325"/>
      <c r="H8" s="85"/>
      <c r="M8" s="10"/>
      <c r="R8" s="8"/>
    </row>
    <row r="9" spans="1:18" s="2" customFormat="1" ht="15" customHeight="1" x14ac:dyDescent="0.25">
      <c r="A9" s="297" t="s">
        <v>172</v>
      </c>
      <c r="B9" s="298"/>
      <c r="C9" s="323">
        <f>Gesamtübersicht!$B$10</f>
        <v>0</v>
      </c>
      <c r="D9" s="323"/>
      <c r="E9" s="323"/>
      <c r="F9" s="323"/>
      <c r="G9" s="323"/>
      <c r="H9" s="85"/>
      <c r="N9" s="8"/>
      <c r="O9" s="8"/>
      <c r="P9" s="8"/>
      <c r="Q9" s="8"/>
      <c r="R9" s="8"/>
    </row>
    <row r="11" spans="1:18" ht="30" x14ac:dyDescent="0.25">
      <c r="A11" s="263" t="s">
        <v>200</v>
      </c>
      <c r="B11" s="264" t="s">
        <v>204</v>
      </c>
      <c r="C11" s="265" t="s">
        <v>201</v>
      </c>
      <c r="D11" s="264" t="s">
        <v>202</v>
      </c>
      <c r="E11" s="262"/>
    </row>
    <row r="12" spans="1:18" hidden="1" x14ac:dyDescent="0.25">
      <c r="A12" s="266" t="s">
        <v>58</v>
      </c>
      <c r="B12" s="267" t="s">
        <v>59</v>
      </c>
      <c r="C12" s="268" t="s">
        <v>60</v>
      </c>
      <c r="D12" s="269" t="s">
        <v>61</v>
      </c>
    </row>
    <row r="13" spans="1:18" x14ac:dyDescent="0.25">
      <c r="A13" s="241"/>
      <c r="B13" s="242"/>
      <c r="C13" s="243"/>
      <c r="D13" s="244"/>
    </row>
    <row r="14" spans="1:18" x14ac:dyDescent="0.25">
      <c r="A14" s="241"/>
      <c r="B14" s="242"/>
      <c r="C14" s="243"/>
      <c r="D14" s="244"/>
    </row>
    <row r="15" spans="1:18" x14ac:dyDescent="0.25">
      <c r="A15" s="241"/>
      <c r="B15" s="242"/>
      <c r="C15" s="243"/>
      <c r="D15" s="244"/>
    </row>
    <row r="16" spans="1:18" x14ac:dyDescent="0.25">
      <c r="A16" s="241"/>
      <c r="B16" s="242"/>
      <c r="C16" s="243"/>
      <c r="D16" s="244"/>
    </row>
    <row r="17" spans="1:4" x14ac:dyDescent="0.25">
      <c r="A17" s="241"/>
      <c r="B17" s="242"/>
      <c r="C17" s="243"/>
      <c r="D17" s="244"/>
    </row>
    <row r="18" spans="1:4" x14ac:dyDescent="0.25">
      <c r="A18" s="241"/>
      <c r="B18" s="242"/>
      <c r="C18" s="243"/>
      <c r="D18" s="244"/>
    </row>
    <row r="19" spans="1:4" x14ac:dyDescent="0.25">
      <c r="A19" s="241"/>
      <c r="B19" s="242"/>
      <c r="C19" s="243"/>
      <c r="D19" s="244"/>
    </row>
    <row r="20" spans="1:4" x14ac:dyDescent="0.25">
      <c r="A20" s="241"/>
      <c r="B20" s="242"/>
      <c r="C20" s="243"/>
      <c r="D20" s="244"/>
    </row>
    <row r="21" spans="1:4" x14ac:dyDescent="0.25">
      <c r="A21" s="241"/>
      <c r="B21" s="242"/>
      <c r="C21" s="243"/>
      <c r="D21" s="244"/>
    </row>
    <row r="22" spans="1:4" x14ac:dyDescent="0.25">
      <c r="A22" s="241"/>
      <c r="B22" s="242"/>
      <c r="C22" s="243"/>
      <c r="D22" s="244"/>
    </row>
    <row r="23" spans="1:4" x14ac:dyDescent="0.25">
      <c r="A23" s="241"/>
      <c r="B23" s="242"/>
      <c r="C23" s="243"/>
      <c r="D23" s="244"/>
    </row>
    <row r="24" spans="1:4" x14ac:dyDescent="0.25">
      <c r="A24" s="241"/>
      <c r="B24" s="242"/>
      <c r="C24" s="243"/>
      <c r="D24" s="244"/>
    </row>
    <row r="25" spans="1:4" x14ac:dyDescent="0.25">
      <c r="A25" s="245"/>
      <c r="B25" s="246"/>
      <c r="C25" s="247"/>
      <c r="D25" s="248"/>
    </row>
  </sheetData>
  <sheetProtection algorithmName="SHA-512" hashValue="qrvqWw+Wb+RuysxFuZxdkGRRJXuLPywVtqhC0S3OS+ZAANwj8m5+O9R5/jGelxRxmowAm534rrTe9MKjH6/0ZQ==" saltValue="ShGX/rCYrPp2On7+s9HxCg==" spinCount="100000" sheet="1" objects="1" scenarios="1" selectLockedCells="1" autoFilter="0"/>
  <mergeCells count="8">
    <mergeCell ref="A9:B9"/>
    <mergeCell ref="C9:G9"/>
    <mergeCell ref="A3:G3"/>
    <mergeCell ref="D5:G5"/>
    <mergeCell ref="A7:B7"/>
    <mergeCell ref="C7:G7"/>
    <mergeCell ref="A8:B8"/>
    <mergeCell ref="C8:G8"/>
  </mergeCells>
  <pageMargins left="0.7" right="0.7" top="0.78740157499999996" bottom="0.78740157499999996" header="0.3" footer="0.3"/>
  <pageSetup paperSize="9" scale="72"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'Auswahllisten und NR'!$E$7:$E$11</xm:f>
          </x14:formula1>
          <xm:sqref>D13:D25</xm:sqref>
        </x14:dataValidation>
        <x14:dataValidation type="list" allowBlank="1" showInputMessage="1" showErrorMessage="1" xr:uid="{00000000-0002-0000-0600-000001000000}">
          <x14:formula1>
            <xm:f>'Auswahllisten und NR'!$B$2:$B$6</xm:f>
          </x14:formula1>
          <xm:sqref>A13:A25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T48"/>
  <sheetViews>
    <sheetView workbookViewId="0">
      <selection activeCell="J15" sqref="J15"/>
    </sheetView>
  </sheetViews>
  <sheetFormatPr baseColWidth="10" defaultRowHeight="15" x14ac:dyDescent="0.25"/>
  <cols>
    <col min="1" max="1" width="39.140625" customWidth="1"/>
    <col min="4" max="4" width="11.42578125" customWidth="1"/>
    <col min="12" max="12" width="13.7109375" customWidth="1"/>
  </cols>
  <sheetData>
    <row r="1" spans="1:20" x14ac:dyDescent="0.25">
      <c r="M1" s="59" t="s">
        <v>76</v>
      </c>
      <c r="N1" s="60" t="s">
        <v>95</v>
      </c>
      <c r="O1" s="60" t="s">
        <v>96</v>
      </c>
      <c r="P1" s="60" t="s">
        <v>97</v>
      </c>
      <c r="Q1" s="60" t="s">
        <v>98</v>
      </c>
      <c r="R1" s="60" t="s">
        <v>99</v>
      </c>
    </row>
    <row r="2" spans="1:20" x14ac:dyDescent="0.25">
      <c r="A2" t="s">
        <v>100</v>
      </c>
      <c r="I2" s="61">
        <v>0.16</v>
      </c>
      <c r="J2" s="62">
        <v>28.6</v>
      </c>
      <c r="L2" t="s">
        <v>101</v>
      </c>
      <c r="M2" s="59" t="s">
        <v>47</v>
      </c>
      <c r="N2" s="63">
        <v>4819.18</v>
      </c>
      <c r="O2" s="63">
        <v>392.76</v>
      </c>
      <c r="P2" s="63">
        <v>81.93</v>
      </c>
      <c r="Q2" s="63">
        <v>448.18</v>
      </c>
      <c r="R2" s="63">
        <v>42.65</v>
      </c>
      <c r="S2" s="64"/>
    </row>
    <row r="3" spans="1:20" x14ac:dyDescent="0.25">
      <c r="I3" s="61">
        <v>0.33</v>
      </c>
      <c r="J3" s="62">
        <v>57.2</v>
      </c>
      <c r="L3" t="s">
        <v>102</v>
      </c>
      <c r="M3" s="59" t="s">
        <v>48</v>
      </c>
      <c r="N3" s="63">
        <v>3517.54</v>
      </c>
      <c r="O3" s="63">
        <v>286.68</v>
      </c>
      <c r="P3" s="63">
        <v>59.8</v>
      </c>
      <c r="Q3" s="63">
        <v>327.13</v>
      </c>
      <c r="R3" s="63">
        <v>45.73</v>
      </c>
      <c r="S3" s="64"/>
    </row>
    <row r="4" spans="1:20" ht="15.75" thickBot="1" x14ac:dyDescent="0.3">
      <c r="I4" s="61">
        <v>0.375</v>
      </c>
      <c r="J4" s="62">
        <v>65</v>
      </c>
      <c r="L4" t="s">
        <v>103</v>
      </c>
      <c r="M4" s="59" t="s">
        <v>49</v>
      </c>
      <c r="N4" s="63">
        <v>3338.78</v>
      </c>
      <c r="O4" s="63">
        <v>272.11</v>
      </c>
      <c r="P4" s="63">
        <v>56.76</v>
      </c>
      <c r="Q4" s="63">
        <v>310.51</v>
      </c>
      <c r="R4" s="63">
        <v>43.4</v>
      </c>
      <c r="S4" s="64"/>
    </row>
    <row r="5" spans="1:20" x14ac:dyDescent="0.25">
      <c r="A5" s="326"/>
      <c r="B5" s="65" t="s">
        <v>104</v>
      </c>
      <c r="C5" s="65" t="s">
        <v>104</v>
      </c>
      <c r="D5" s="65" t="s">
        <v>104</v>
      </c>
      <c r="E5" s="65" t="s">
        <v>104</v>
      </c>
      <c r="F5" s="65" t="s">
        <v>104</v>
      </c>
      <c r="I5" s="61">
        <v>0.75</v>
      </c>
      <c r="J5" s="62">
        <v>130</v>
      </c>
      <c r="M5" s="59" t="s">
        <v>50</v>
      </c>
      <c r="N5" s="63">
        <v>2527.04</v>
      </c>
      <c r="O5" s="63">
        <v>205.95</v>
      </c>
      <c r="P5" s="63">
        <v>42.93</v>
      </c>
      <c r="Q5" s="63">
        <v>235.01</v>
      </c>
      <c r="R5" s="63">
        <v>32.85</v>
      </c>
      <c r="S5" s="64"/>
    </row>
    <row r="6" spans="1:20" x14ac:dyDescent="0.25">
      <c r="A6" s="327"/>
      <c r="B6" s="66" t="s">
        <v>105</v>
      </c>
      <c r="C6" s="66" t="s">
        <v>106</v>
      </c>
      <c r="D6" s="66" t="s">
        <v>107</v>
      </c>
      <c r="E6" s="66" t="s">
        <v>108</v>
      </c>
      <c r="F6" s="66" t="s">
        <v>109</v>
      </c>
      <c r="M6" s="59" t="s">
        <v>51</v>
      </c>
      <c r="N6" s="63">
        <v>2090.6999999999998</v>
      </c>
      <c r="O6" s="63">
        <v>170.39</v>
      </c>
      <c r="P6" s="63">
        <v>35.54</v>
      </c>
      <c r="Q6" s="63">
        <v>194.43</v>
      </c>
      <c r="R6" s="63">
        <v>27.18</v>
      </c>
      <c r="S6" s="64"/>
    </row>
    <row r="7" spans="1:20" ht="48" x14ac:dyDescent="0.25">
      <c r="A7" s="327"/>
      <c r="B7" s="67" t="s">
        <v>110</v>
      </c>
      <c r="C7" s="67" t="s">
        <v>111</v>
      </c>
      <c r="D7" s="67" t="s">
        <v>112</v>
      </c>
      <c r="E7" s="67" t="s">
        <v>113</v>
      </c>
      <c r="F7" s="67" t="s">
        <v>114</v>
      </c>
      <c r="O7" s="68"/>
      <c r="P7" s="68"/>
      <c r="Q7" s="68"/>
      <c r="R7" s="68"/>
      <c r="S7" s="68"/>
      <c r="T7" s="68"/>
    </row>
    <row r="8" spans="1:20" ht="72" x14ac:dyDescent="0.25">
      <c r="A8" s="327"/>
      <c r="B8" s="67" t="s">
        <v>115</v>
      </c>
      <c r="C8" s="67"/>
      <c r="D8" s="67" t="s">
        <v>116</v>
      </c>
      <c r="E8" s="67"/>
      <c r="F8" s="67"/>
      <c r="M8" s="59" t="s">
        <v>75</v>
      </c>
      <c r="N8" s="60" t="s">
        <v>95</v>
      </c>
      <c r="O8" s="60" t="s">
        <v>96</v>
      </c>
      <c r="P8" s="60" t="s">
        <v>97</v>
      </c>
      <c r="Q8" s="60" t="s">
        <v>98</v>
      </c>
      <c r="R8" s="60" t="s">
        <v>99</v>
      </c>
      <c r="S8" s="64"/>
      <c r="T8" s="68"/>
    </row>
    <row r="9" spans="1:20" ht="15.75" thickBot="1" x14ac:dyDescent="0.3">
      <c r="A9" s="327"/>
      <c r="B9" s="67" t="s">
        <v>117</v>
      </c>
      <c r="C9" s="67" t="s">
        <v>117</v>
      </c>
      <c r="D9" s="67" t="s">
        <v>117</v>
      </c>
      <c r="E9" s="69" t="s">
        <v>117</v>
      </c>
      <c r="F9" s="67" t="s">
        <v>117</v>
      </c>
      <c r="M9" s="59" t="s">
        <v>47</v>
      </c>
      <c r="N9" s="63">
        <v>27.7</v>
      </c>
      <c r="O9" s="63">
        <v>2.2599999999999998</v>
      </c>
      <c r="P9" s="63">
        <v>0.47</v>
      </c>
      <c r="Q9" s="63">
        <v>2.58</v>
      </c>
      <c r="R9" s="63">
        <v>0.36</v>
      </c>
      <c r="S9" s="64"/>
      <c r="T9" s="68"/>
    </row>
    <row r="10" spans="1:20" ht="39" thickTop="1" x14ac:dyDescent="0.25">
      <c r="A10" s="70" t="s">
        <v>118</v>
      </c>
      <c r="B10" s="249">
        <v>4819.18</v>
      </c>
      <c r="C10" s="328">
        <v>3517.54</v>
      </c>
      <c r="D10" s="328">
        <v>3338.78</v>
      </c>
      <c r="E10" s="328">
        <v>2527.04</v>
      </c>
      <c r="F10" s="328">
        <v>2090.6999999999998</v>
      </c>
      <c r="G10" s="62"/>
      <c r="H10" s="62"/>
      <c r="M10" s="59" t="s">
        <v>48</v>
      </c>
      <c r="N10" s="63">
        <v>20.21</v>
      </c>
      <c r="O10" s="63">
        <v>1.65</v>
      </c>
      <c r="P10" s="63">
        <v>0.34</v>
      </c>
      <c r="Q10" s="63">
        <v>1.88</v>
      </c>
      <c r="R10" s="63">
        <v>0.27</v>
      </c>
      <c r="S10" s="64"/>
      <c r="T10" s="68"/>
    </row>
    <row r="11" spans="1:20" x14ac:dyDescent="0.25">
      <c r="A11" s="157" t="s">
        <v>119</v>
      </c>
      <c r="B11" s="250"/>
      <c r="C11" s="329"/>
      <c r="D11" s="329"/>
      <c r="E11" s="329"/>
      <c r="F11" s="329"/>
      <c r="M11" s="59" t="s">
        <v>49</v>
      </c>
      <c r="N11" s="63">
        <v>19.190000000000001</v>
      </c>
      <c r="O11" s="63">
        <v>1.56</v>
      </c>
      <c r="P11" s="63">
        <v>0.33</v>
      </c>
      <c r="Q11" s="63">
        <v>1.78</v>
      </c>
      <c r="R11" s="63">
        <v>0.25</v>
      </c>
      <c r="S11" s="64"/>
      <c r="T11" s="68"/>
    </row>
    <row r="12" spans="1:20" ht="15.75" thickBot="1" x14ac:dyDescent="0.3">
      <c r="A12" s="158" t="s">
        <v>120</v>
      </c>
      <c r="B12" s="251"/>
      <c r="C12" s="330"/>
      <c r="D12" s="330"/>
      <c r="E12" s="330"/>
      <c r="F12" s="330"/>
      <c r="M12" s="59" t="s">
        <v>50</v>
      </c>
      <c r="N12" s="63">
        <v>14.52</v>
      </c>
      <c r="O12" s="63">
        <v>1.18</v>
      </c>
      <c r="P12" s="63">
        <v>0.25</v>
      </c>
      <c r="Q12" s="63">
        <v>1.35</v>
      </c>
      <c r="R12" s="63">
        <v>0.19</v>
      </c>
      <c r="S12" s="64"/>
      <c r="T12" s="68"/>
    </row>
    <row r="13" spans="1:20" x14ac:dyDescent="0.25">
      <c r="A13" s="157" t="s">
        <v>121</v>
      </c>
      <c r="B13" s="252">
        <v>985.52</v>
      </c>
      <c r="C13" s="331">
        <v>719.34</v>
      </c>
      <c r="D13" s="331">
        <v>682.78</v>
      </c>
      <c r="E13" s="331">
        <v>516.78</v>
      </c>
      <c r="F13" s="331">
        <v>527.54999999999995</v>
      </c>
      <c r="M13" s="59" t="s">
        <v>51</v>
      </c>
      <c r="N13" s="63">
        <v>12.02</v>
      </c>
      <c r="O13" s="63">
        <v>0.98</v>
      </c>
      <c r="P13" s="63">
        <v>0.2</v>
      </c>
      <c r="Q13" s="63">
        <v>1.1200000000000001</v>
      </c>
      <c r="R13" s="63">
        <v>0.16</v>
      </c>
      <c r="S13" s="68"/>
      <c r="T13" s="68"/>
    </row>
    <row r="14" spans="1:20" x14ac:dyDescent="0.25">
      <c r="A14" s="157" t="s">
        <v>122</v>
      </c>
      <c r="B14" s="253"/>
      <c r="C14" s="329"/>
      <c r="D14" s="329"/>
      <c r="E14" s="329"/>
      <c r="F14" s="329"/>
      <c r="N14" s="68"/>
      <c r="O14" s="68"/>
      <c r="P14" s="68"/>
      <c r="Q14" s="68"/>
      <c r="R14" s="68"/>
      <c r="S14" s="68"/>
      <c r="T14" s="68"/>
    </row>
    <row r="15" spans="1:20" ht="51" x14ac:dyDescent="0.25">
      <c r="A15" s="157" t="s">
        <v>123</v>
      </c>
      <c r="B15" s="253"/>
      <c r="C15" s="329"/>
      <c r="D15" s="329"/>
      <c r="E15" s="329"/>
      <c r="F15" s="329"/>
    </row>
    <row r="16" spans="1:20" ht="15.75" thickBot="1" x14ac:dyDescent="0.3">
      <c r="A16" s="158" t="s">
        <v>124</v>
      </c>
      <c r="B16" s="254"/>
      <c r="C16" s="330"/>
      <c r="D16" s="330"/>
      <c r="E16" s="330"/>
      <c r="F16" s="330"/>
    </row>
    <row r="17" spans="1:6" x14ac:dyDescent="0.25">
      <c r="A17" s="157" t="s">
        <v>125</v>
      </c>
      <c r="B17" s="255">
        <v>392.76</v>
      </c>
      <c r="C17" s="331">
        <v>286.68</v>
      </c>
      <c r="D17" s="331">
        <v>272.11</v>
      </c>
      <c r="E17" s="331">
        <v>205.95</v>
      </c>
      <c r="F17" s="331">
        <v>170.39</v>
      </c>
    </row>
    <row r="18" spans="1:6" x14ac:dyDescent="0.25">
      <c r="A18" s="157" t="s">
        <v>126</v>
      </c>
      <c r="B18" s="250"/>
      <c r="C18" s="329"/>
      <c r="D18" s="329"/>
      <c r="E18" s="329"/>
      <c r="F18" s="329"/>
    </row>
    <row r="19" spans="1:6" ht="26.25" thickBot="1" x14ac:dyDescent="0.3">
      <c r="A19" s="158" t="s">
        <v>127</v>
      </c>
      <c r="B19" s="251"/>
      <c r="C19" s="330"/>
      <c r="D19" s="330"/>
      <c r="E19" s="330"/>
      <c r="F19" s="330"/>
    </row>
    <row r="20" spans="1:6" x14ac:dyDescent="0.25">
      <c r="A20" s="157" t="s">
        <v>128</v>
      </c>
      <c r="B20" s="252">
        <v>81.93</v>
      </c>
      <c r="C20" s="331">
        <v>59.8</v>
      </c>
      <c r="D20" s="331">
        <v>56.76</v>
      </c>
      <c r="E20" s="331">
        <v>52.93</v>
      </c>
      <c r="F20" s="331">
        <v>35.54</v>
      </c>
    </row>
    <row r="21" spans="1:6" x14ac:dyDescent="0.25">
      <c r="A21" s="157" t="s">
        <v>129</v>
      </c>
      <c r="B21" s="253"/>
      <c r="C21" s="329"/>
      <c r="D21" s="329"/>
      <c r="E21" s="329"/>
      <c r="F21" s="329"/>
    </row>
    <row r="22" spans="1:6" ht="26.25" thickBot="1" x14ac:dyDescent="0.3">
      <c r="A22" s="158" t="s">
        <v>127</v>
      </c>
      <c r="B22" s="254"/>
      <c r="C22" s="330"/>
      <c r="D22" s="330"/>
      <c r="E22" s="330"/>
      <c r="F22" s="330"/>
    </row>
    <row r="23" spans="1:6" x14ac:dyDescent="0.25">
      <c r="A23" s="157" t="s">
        <v>130</v>
      </c>
      <c r="B23" s="252">
        <v>448.18</v>
      </c>
      <c r="C23" s="331">
        <v>327.13</v>
      </c>
      <c r="D23" s="331">
        <v>310.51</v>
      </c>
      <c r="E23" s="331">
        <v>235.01</v>
      </c>
      <c r="F23" s="331">
        <v>194.43</v>
      </c>
    </row>
    <row r="24" spans="1:6" ht="15.75" thickBot="1" x14ac:dyDescent="0.3">
      <c r="A24" s="158" t="s">
        <v>131</v>
      </c>
      <c r="B24" s="254"/>
      <c r="C24" s="330"/>
      <c r="D24" s="330"/>
      <c r="E24" s="330"/>
      <c r="F24" s="330"/>
    </row>
    <row r="25" spans="1:6" x14ac:dyDescent="0.25">
      <c r="A25" s="157" t="s">
        <v>132</v>
      </c>
      <c r="B25" s="252">
        <v>62.65</v>
      </c>
      <c r="C25" s="331">
        <v>45.73</v>
      </c>
      <c r="D25" s="331">
        <v>43.4</v>
      </c>
      <c r="E25" s="331">
        <v>32.85</v>
      </c>
      <c r="F25" s="331">
        <v>27.18</v>
      </c>
    </row>
    <row r="26" spans="1:6" x14ac:dyDescent="0.25">
      <c r="A26" s="157" t="s">
        <v>133</v>
      </c>
      <c r="B26" s="253"/>
      <c r="C26" s="329"/>
      <c r="D26" s="329"/>
      <c r="E26" s="329"/>
      <c r="F26" s="329"/>
    </row>
    <row r="27" spans="1:6" ht="15.75" thickBot="1" x14ac:dyDescent="0.3">
      <c r="A27" s="158" t="s">
        <v>134</v>
      </c>
      <c r="B27" s="254"/>
      <c r="C27" s="330"/>
      <c r="D27" s="330"/>
      <c r="E27" s="330"/>
      <c r="F27" s="330"/>
    </row>
    <row r="28" spans="1:6" ht="15.75" thickBot="1" x14ac:dyDescent="0.3">
      <c r="A28" s="158" t="s">
        <v>135</v>
      </c>
      <c r="B28" s="256">
        <f>B10+B17+B20+B23+B25</f>
        <v>5804.7</v>
      </c>
      <c r="C28" s="256">
        <f t="shared" ref="C28:F28" si="0">C10+C17+C20+C23+C25</f>
        <v>4236.88</v>
      </c>
      <c r="D28" s="256">
        <f t="shared" si="0"/>
        <v>4021.56</v>
      </c>
      <c r="E28" s="256">
        <f t="shared" si="0"/>
        <v>3053.78</v>
      </c>
      <c r="F28" s="256">
        <f t="shared" si="0"/>
        <v>2518.2399999999998</v>
      </c>
    </row>
    <row r="29" spans="1:6" ht="15.75" thickBot="1" x14ac:dyDescent="0.3">
      <c r="A29" s="72" t="s">
        <v>136</v>
      </c>
      <c r="B29" s="73">
        <v>5805</v>
      </c>
      <c r="C29" s="73">
        <v>4237</v>
      </c>
      <c r="D29" s="73">
        <v>4022</v>
      </c>
      <c r="E29" s="73">
        <v>3044</v>
      </c>
      <c r="F29" s="73">
        <v>2518</v>
      </c>
    </row>
    <row r="30" spans="1:6" x14ac:dyDescent="0.25">
      <c r="A30" s="70" t="s">
        <v>137</v>
      </c>
      <c r="B30" s="331">
        <v>27.7</v>
      </c>
      <c r="C30" s="331">
        <v>20.21</v>
      </c>
      <c r="D30" s="331">
        <v>19.190000000000001</v>
      </c>
      <c r="E30" s="331">
        <v>14.52</v>
      </c>
      <c r="F30" s="331">
        <v>12.02</v>
      </c>
    </row>
    <row r="31" spans="1:6" ht="15.75" thickBot="1" x14ac:dyDescent="0.3">
      <c r="A31" s="158" t="s">
        <v>138</v>
      </c>
      <c r="B31" s="330"/>
      <c r="C31" s="330"/>
      <c r="D31" s="330"/>
      <c r="E31" s="330"/>
      <c r="F31" s="330"/>
    </row>
    <row r="32" spans="1:6" x14ac:dyDescent="0.25">
      <c r="A32" s="157" t="s">
        <v>139</v>
      </c>
      <c r="B32" s="331">
        <v>5.66</v>
      </c>
      <c r="C32" s="331">
        <v>4.13</v>
      </c>
      <c r="D32" s="331">
        <v>3.92</v>
      </c>
      <c r="E32" s="331">
        <v>2.97</v>
      </c>
      <c r="F32" s="331">
        <v>2.46</v>
      </c>
    </row>
    <row r="33" spans="1:6" ht="38.25" x14ac:dyDescent="0.25">
      <c r="A33" s="157" t="s">
        <v>140</v>
      </c>
      <c r="B33" s="329"/>
      <c r="C33" s="329"/>
      <c r="D33" s="329"/>
      <c r="E33" s="329"/>
      <c r="F33" s="329"/>
    </row>
    <row r="34" spans="1:6" ht="15.75" thickBot="1" x14ac:dyDescent="0.3">
      <c r="A34" s="158" t="s">
        <v>141</v>
      </c>
      <c r="B34" s="330"/>
      <c r="C34" s="330"/>
      <c r="D34" s="330"/>
      <c r="E34" s="330"/>
      <c r="F34" s="330"/>
    </row>
    <row r="35" spans="1:6" x14ac:dyDescent="0.25">
      <c r="A35" s="157" t="s">
        <v>125</v>
      </c>
      <c r="B35" s="331">
        <v>2.2599999999999998</v>
      </c>
      <c r="C35" s="331">
        <v>1.65</v>
      </c>
      <c r="D35" s="331">
        <v>1.56</v>
      </c>
      <c r="E35" s="331">
        <v>1.18</v>
      </c>
      <c r="F35" s="331">
        <v>0.98</v>
      </c>
    </row>
    <row r="36" spans="1:6" x14ac:dyDescent="0.25">
      <c r="A36" s="157" t="s">
        <v>126</v>
      </c>
      <c r="B36" s="329"/>
      <c r="C36" s="329"/>
      <c r="D36" s="329"/>
      <c r="E36" s="329"/>
      <c r="F36" s="329"/>
    </row>
    <row r="37" spans="1:6" ht="26.25" thickBot="1" x14ac:dyDescent="0.3">
      <c r="A37" s="158" t="s">
        <v>142</v>
      </c>
      <c r="B37" s="330"/>
      <c r="C37" s="330"/>
      <c r="D37" s="330"/>
      <c r="E37" s="330"/>
      <c r="F37" s="330"/>
    </row>
    <row r="38" spans="1:6" x14ac:dyDescent="0.25">
      <c r="A38" s="157" t="s">
        <v>128</v>
      </c>
      <c r="B38" s="331">
        <v>0.47</v>
      </c>
      <c r="C38" s="331">
        <v>0.34</v>
      </c>
      <c r="D38" s="331">
        <v>0.33</v>
      </c>
      <c r="E38" s="331">
        <v>0.25</v>
      </c>
      <c r="F38" s="331">
        <v>0.2</v>
      </c>
    </row>
    <row r="39" spans="1:6" x14ac:dyDescent="0.25">
      <c r="A39" s="157" t="s">
        <v>143</v>
      </c>
      <c r="B39" s="329"/>
      <c r="C39" s="329"/>
      <c r="D39" s="329"/>
      <c r="E39" s="329"/>
      <c r="F39" s="329"/>
    </row>
    <row r="40" spans="1:6" ht="26.25" thickBot="1" x14ac:dyDescent="0.3">
      <c r="A40" s="158" t="s">
        <v>142</v>
      </c>
      <c r="B40" s="330"/>
      <c r="C40" s="330"/>
      <c r="D40" s="330"/>
      <c r="E40" s="330"/>
      <c r="F40" s="330"/>
    </row>
    <row r="41" spans="1:6" x14ac:dyDescent="0.25">
      <c r="A41" s="157" t="s">
        <v>130</v>
      </c>
      <c r="B41" s="331">
        <v>2.58</v>
      </c>
      <c r="C41" s="331">
        <v>1.88</v>
      </c>
      <c r="D41" s="331">
        <v>1.78</v>
      </c>
      <c r="E41" s="331">
        <v>1.35</v>
      </c>
      <c r="F41" s="331">
        <v>1.1200000000000001</v>
      </c>
    </row>
    <row r="42" spans="1:6" ht="15.75" thickBot="1" x14ac:dyDescent="0.3">
      <c r="A42" s="158" t="s">
        <v>131</v>
      </c>
      <c r="B42" s="330"/>
      <c r="C42" s="330"/>
      <c r="D42" s="330"/>
      <c r="E42" s="330"/>
      <c r="F42" s="330"/>
    </row>
    <row r="43" spans="1:6" x14ac:dyDescent="0.25">
      <c r="A43" s="157" t="s">
        <v>132</v>
      </c>
      <c r="B43" s="331">
        <v>0.36</v>
      </c>
      <c r="C43" s="331">
        <v>0.26</v>
      </c>
      <c r="D43" s="331">
        <v>0.25</v>
      </c>
      <c r="E43" s="331">
        <v>0.19</v>
      </c>
      <c r="F43" s="331">
        <v>0.16</v>
      </c>
    </row>
    <row r="44" spans="1:6" x14ac:dyDescent="0.25">
      <c r="A44" s="157" t="s">
        <v>133</v>
      </c>
      <c r="B44" s="329"/>
      <c r="C44" s="329"/>
      <c r="D44" s="329"/>
      <c r="E44" s="329"/>
      <c r="F44" s="329"/>
    </row>
    <row r="45" spans="1:6" ht="15.75" thickBot="1" x14ac:dyDescent="0.3">
      <c r="A45" s="158" t="s">
        <v>144</v>
      </c>
      <c r="B45" s="330"/>
      <c r="C45" s="330"/>
      <c r="D45" s="330"/>
      <c r="E45" s="330"/>
      <c r="F45" s="330"/>
    </row>
    <row r="46" spans="1:6" ht="15.75" thickBot="1" x14ac:dyDescent="0.3">
      <c r="A46" s="158" t="s">
        <v>145</v>
      </c>
      <c r="B46" s="71">
        <v>33.36</v>
      </c>
      <c r="C46" s="71">
        <v>24.35</v>
      </c>
      <c r="D46" s="71">
        <v>23.11</v>
      </c>
      <c r="E46" s="71">
        <v>17.489999999999998</v>
      </c>
      <c r="F46" s="71">
        <v>14.47</v>
      </c>
    </row>
    <row r="47" spans="1:6" ht="15.75" thickBot="1" x14ac:dyDescent="0.3">
      <c r="A47" s="72" t="s">
        <v>136</v>
      </c>
      <c r="B47" s="73">
        <v>33</v>
      </c>
      <c r="C47" s="73">
        <v>24</v>
      </c>
      <c r="D47" s="73">
        <v>23</v>
      </c>
      <c r="E47" s="73">
        <v>17</v>
      </c>
      <c r="F47" s="73">
        <v>14</v>
      </c>
    </row>
    <row r="48" spans="1:6" x14ac:dyDescent="0.25">
      <c r="A48" s="74"/>
    </row>
  </sheetData>
  <mergeCells count="55">
    <mergeCell ref="B43:B45"/>
    <mergeCell ref="C43:C45"/>
    <mergeCell ref="D43:D45"/>
    <mergeCell ref="E43:E45"/>
    <mergeCell ref="F43:F45"/>
    <mergeCell ref="E41:E42"/>
    <mergeCell ref="F41:F42"/>
    <mergeCell ref="B38:B40"/>
    <mergeCell ref="C38:C40"/>
    <mergeCell ref="D38:D40"/>
    <mergeCell ref="E38:E40"/>
    <mergeCell ref="F38:F40"/>
    <mergeCell ref="B30:B31"/>
    <mergeCell ref="C30:C31"/>
    <mergeCell ref="B41:B42"/>
    <mergeCell ref="C41:C42"/>
    <mergeCell ref="D41:D42"/>
    <mergeCell ref="B32:B34"/>
    <mergeCell ref="C32:C34"/>
    <mergeCell ref="D32:D34"/>
    <mergeCell ref="D30:D31"/>
    <mergeCell ref="E32:E34"/>
    <mergeCell ref="F32:F34"/>
    <mergeCell ref="B35:B37"/>
    <mergeCell ref="C35:C37"/>
    <mergeCell ref="D35:D37"/>
    <mergeCell ref="E35:E37"/>
    <mergeCell ref="F35:F37"/>
    <mergeCell ref="E30:E31"/>
    <mergeCell ref="F30:F31"/>
    <mergeCell ref="C23:C24"/>
    <mergeCell ref="D23:D24"/>
    <mergeCell ref="E23:E24"/>
    <mergeCell ref="F23:F24"/>
    <mergeCell ref="C25:C27"/>
    <mergeCell ref="D25:D27"/>
    <mergeCell ref="E25:E27"/>
    <mergeCell ref="F25:F27"/>
    <mergeCell ref="F13:F16"/>
    <mergeCell ref="F10:F12"/>
    <mergeCell ref="C20:C22"/>
    <mergeCell ref="D20:D22"/>
    <mergeCell ref="E20:E22"/>
    <mergeCell ref="F20:F22"/>
    <mergeCell ref="C17:C19"/>
    <mergeCell ref="D17:D19"/>
    <mergeCell ref="E17:E19"/>
    <mergeCell ref="F17:F19"/>
    <mergeCell ref="A5:A9"/>
    <mergeCell ref="C10:C12"/>
    <mergeCell ref="D10:D12"/>
    <mergeCell ref="E10:E12"/>
    <mergeCell ref="C13:C16"/>
    <mergeCell ref="D13:D16"/>
    <mergeCell ref="E13:E16"/>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K25"/>
  <sheetViews>
    <sheetView workbookViewId="0">
      <selection activeCell="B15" sqref="B15"/>
    </sheetView>
  </sheetViews>
  <sheetFormatPr baseColWidth="10" defaultRowHeight="15" x14ac:dyDescent="0.25"/>
  <cols>
    <col min="1" max="1" width="31.28515625" bestFit="1" customWidth="1"/>
    <col min="2" max="2" width="45.5703125" customWidth="1"/>
    <col min="3" max="3" width="14.140625" bestFit="1" customWidth="1"/>
    <col min="4" max="4" width="13" bestFit="1" customWidth="1"/>
    <col min="5" max="5" width="57.7109375" customWidth="1"/>
    <col min="6" max="6" width="31.85546875" customWidth="1"/>
    <col min="7" max="7" width="30.140625" bestFit="1" customWidth="1"/>
    <col min="8" max="8" width="49.5703125" bestFit="1" customWidth="1"/>
    <col min="11" max="11" width="14.42578125" bestFit="1" customWidth="1"/>
  </cols>
  <sheetData>
    <row r="1" spans="1:11" ht="15.75" x14ac:dyDescent="0.25">
      <c r="A1" s="1" t="s">
        <v>10</v>
      </c>
      <c r="B1" t="s">
        <v>191</v>
      </c>
      <c r="C1" t="s">
        <v>23</v>
      </c>
      <c r="E1" t="s">
        <v>55</v>
      </c>
      <c r="F1" t="s">
        <v>33</v>
      </c>
      <c r="G1" t="s">
        <v>57</v>
      </c>
    </row>
    <row r="2" spans="1:11" ht="15.75" x14ac:dyDescent="0.25">
      <c r="A2" s="1" t="s">
        <v>11</v>
      </c>
      <c r="B2" t="s">
        <v>192</v>
      </c>
      <c r="C2" t="s">
        <v>1</v>
      </c>
      <c r="E2" t="s">
        <v>87</v>
      </c>
      <c r="G2" s="11"/>
      <c r="H2" s="6"/>
      <c r="K2" s="7"/>
    </row>
    <row r="3" spans="1:11" ht="15.75" x14ac:dyDescent="0.25">
      <c r="A3" s="1" t="s">
        <v>12</v>
      </c>
      <c r="B3" t="s">
        <v>193</v>
      </c>
      <c r="C3" t="s">
        <v>2</v>
      </c>
      <c r="E3" t="s">
        <v>86</v>
      </c>
      <c r="F3" t="s">
        <v>31</v>
      </c>
      <c r="G3" s="53">
        <v>0.5</v>
      </c>
      <c r="H3" s="52" t="s">
        <v>158</v>
      </c>
      <c r="K3" s="7"/>
    </row>
    <row r="4" spans="1:11" ht="15.75" x14ac:dyDescent="0.25">
      <c r="A4" s="1" t="s">
        <v>13</v>
      </c>
      <c r="B4" t="s">
        <v>194</v>
      </c>
      <c r="E4" t="s">
        <v>89</v>
      </c>
      <c r="F4" t="s">
        <v>32</v>
      </c>
      <c r="G4" s="53">
        <v>0.75</v>
      </c>
      <c r="H4" s="52" t="s">
        <v>160</v>
      </c>
    </row>
    <row r="5" spans="1:11" ht="15.75" x14ac:dyDescent="0.25">
      <c r="A5" s="1" t="s">
        <v>14</v>
      </c>
      <c r="B5" t="s">
        <v>195</v>
      </c>
      <c r="E5" t="s">
        <v>90</v>
      </c>
      <c r="F5" t="s">
        <v>34</v>
      </c>
      <c r="G5" s="53">
        <v>0.85</v>
      </c>
      <c r="H5" s="75" t="s">
        <v>159</v>
      </c>
    </row>
    <row r="6" spans="1:11" ht="15.75" x14ac:dyDescent="0.25">
      <c r="A6" s="1" t="s">
        <v>15</v>
      </c>
      <c r="B6" t="s">
        <v>196</v>
      </c>
      <c r="G6" s="50"/>
      <c r="H6" s="6"/>
    </row>
    <row r="7" spans="1:11" ht="15.75" x14ac:dyDescent="0.25">
      <c r="A7" s="1"/>
      <c r="E7" t="s">
        <v>87</v>
      </c>
      <c r="G7" s="50"/>
    </row>
    <row r="8" spans="1:11" ht="15.75" x14ac:dyDescent="0.25">
      <c r="A8" s="1"/>
      <c r="E8" t="s">
        <v>86</v>
      </c>
      <c r="G8" s="50"/>
    </row>
    <row r="9" spans="1:11" x14ac:dyDescent="0.25">
      <c r="E9" t="s">
        <v>89</v>
      </c>
      <c r="G9" s="50"/>
    </row>
    <row r="10" spans="1:11" x14ac:dyDescent="0.25">
      <c r="A10" t="s">
        <v>88</v>
      </c>
      <c r="E10" t="s">
        <v>168</v>
      </c>
      <c r="G10" s="50"/>
    </row>
    <row r="11" spans="1:11" x14ac:dyDescent="0.25">
      <c r="E11" t="s">
        <v>203</v>
      </c>
      <c r="G11" s="50"/>
    </row>
    <row r="12" spans="1:11" x14ac:dyDescent="0.25">
      <c r="G12" s="50"/>
    </row>
    <row r="13" spans="1:11" x14ac:dyDescent="0.25">
      <c r="G13" s="50"/>
    </row>
    <row r="14" spans="1:11" x14ac:dyDescent="0.25">
      <c r="A14" t="s">
        <v>93</v>
      </c>
      <c r="G14" s="50"/>
    </row>
    <row r="15" spans="1:11" x14ac:dyDescent="0.25">
      <c r="G15" s="50"/>
    </row>
    <row r="16" spans="1:11" x14ac:dyDescent="0.25">
      <c r="G16" s="50"/>
    </row>
    <row r="17" spans="1:7" x14ac:dyDescent="0.25">
      <c r="A17" t="s">
        <v>161</v>
      </c>
      <c r="G17" s="50"/>
    </row>
    <row r="18" spans="1:7" x14ac:dyDescent="0.25">
      <c r="A18" s="78" t="s">
        <v>162</v>
      </c>
      <c r="B18" s="76">
        <v>10000</v>
      </c>
      <c r="C18" s="76">
        <v>10000</v>
      </c>
      <c r="D18" s="77">
        <v>0</v>
      </c>
      <c r="G18" s="50"/>
    </row>
    <row r="19" spans="1:7" x14ac:dyDescent="0.25">
      <c r="A19" s="78" t="s">
        <v>102</v>
      </c>
      <c r="B19" s="76">
        <v>120000</v>
      </c>
      <c r="C19" s="76">
        <v>110000</v>
      </c>
      <c r="D19" s="77">
        <v>130000</v>
      </c>
      <c r="G19" s="50"/>
    </row>
    <row r="20" spans="1:7" x14ac:dyDescent="0.25">
      <c r="A20" s="78" t="s">
        <v>103</v>
      </c>
      <c r="B20" s="76">
        <v>0</v>
      </c>
      <c r="C20" s="76">
        <v>10000</v>
      </c>
      <c r="D20" s="77">
        <v>0</v>
      </c>
      <c r="G20" s="50"/>
    </row>
    <row r="21" spans="1:7" x14ac:dyDescent="0.25">
      <c r="A21" s="78" t="s">
        <v>163</v>
      </c>
      <c r="B21" s="76">
        <v>130000</v>
      </c>
      <c r="C21" s="76">
        <v>130000</v>
      </c>
      <c r="D21" s="76">
        <v>130000</v>
      </c>
      <c r="E21" s="30"/>
      <c r="G21" s="50"/>
    </row>
    <row r="22" spans="1:7" x14ac:dyDescent="0.25">
      <c r="A22" s="5"/>
      <c r="B22" s="5"/>
      <c r="C22" s="5"/>
      <c r="D22" s="5"/>
      <c r="F22" s="5"/>
      <c r="G22" s="51"/>
    </row>
    <row r="23" spans="1:7" x14ac:dyDescent="0.25">
      <c r="G23" s="50"/>
    </row>
    <row r="24" spans="1:7" x14ac:dyDescent="0.25">
      <c r="G24" s="50"/>
    </row>
    <row r="25" spans="1:7" x14ac:dyDescent="0.25">
      <c r="G25" s="50"/>
    </row>
  </sheetData>
  <sortState xmlns:xlrd2="http://schemas.microsoft.com/office/spreadsheetml/2017/richdata2" ref="E3:E19">
    <sortCondition ref="E2"/>
  </sortState>
  <customSheetViews>
    <customSheetView guid="{D159D382-C98C-474D-A5B9-FA4843B1F23C}">
      <selection activeCell="K2" sqref="K2"/>
    </customSheetView>
  </customSheetView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Gesamtübersicht</vt:lpstr>
      <vt:lpstr>Meilensteine</vt:lpstr>
      <vt:lpstr>Personalausgaben</vt:lpstr>
      <vt:lpstr>Einnahmen</vt:lpstr>
      <vt:lpstr>Grundlagen VKO</vt:lpstr>
      <vt:lpstr>Unternehmerlohn</vt:lpstr>
      <vt:lpstr>Weiterleitungen</vt:lpstr>
      <vt:lpstr>Grundlage UN-Lohn</vt:lpstr>
      <vt:lpstr>Auswahllisten und NR</vt:lpstr>
      <vt:lpstr>Einnahmen!Druckbereich</vt:lpstr>
      <vt:lpstr>Gesamtübersicht!Druckbereich</vt:lpstr>
      <vt:lpstr>Meilensteine!Druckbereich</vt:lpstr>
      <vt:lpstr>Personalausgaben!Druckbereich</vt:lpstr>
      <vt:lpstr>Unternehmerlohn!Druckbereich</vt:lpstr>
      <vt:lpstr>Weiterleitungen!Druckbereich</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8508 Beatrice Christiansen</dc:creator>
  <cp:lastModifiedBy>Przewdzieng, Sandra</cp:lastModifiedBy>
  <cp:lastPrinted>2024-11-07T05:35:40Z</cp:lastPrinted>
  <dcterms:created xsi:type="dcterms:W3CDTF">2019-01-16T12:42:22Z</dcterms:created>
  <dcterms:modified xsi:type="dcterms:W3CDTF">2026-04-07T04:48:27Z</dcterms:modified>
</cp:coreProperties>
</file>