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5\6. Förderprogrammbearbeitung\Empowerment für Eltern\Nachweis Vorauszahlung_nachschüssige Zahlung\"/>
    </mc:Choice>
  </mc:AlternateContent>
  <workbookProtection workbookAlgorithmName="SHA-512" workbookHashValue="pDEaK8AKlKLFXv+u5U5UU11JOB6aBelfIoDRfE4bNsQVewIJ1tp3bxv6AWKXfN4e7firyIF78nN7q7PZ45dd7g==" workbookSaltValue="9yoS8SnHUWyVAAnXi9a1ig==" workbookSpinCount="100000" lockStructure="1"/>
  <bookViews>
    <workbookView xWindow="0" yWindow="0" windowWidth="23040" windowHeight="10500" tabRatio="803"/>
  </bookViews>
  <sheets>
    <sheet name="Gesamtübersicht je AZ" sheetId="2" r:id="rId1"/>
    <sheet name="Gesamtübersicht je Vorhaben" sheetId="15" state="hidden" r:id="rId2"/>
    <sheet name="Personalausgaben" sheetId="5" r:id="rId3"/>
    <sheet name="Personal (VKO) alt" sheetId="10" state="hidden" r:id="rId4"/>
    <sheet name="Personal direkte Ausgaben" sheetId="14" state="hidden" r:id="rId5"/>
    <sheet name="Unternehmerlohn" sheetId="12" state="hidden" r:id="rId6"/>
    <sheet name="Investitionen Sachausgaben" sheetId="4" state="hidden" r:id="rId7"/>
    <sheet name="Meilensteine" sheetId="8" state="hidden" r:id="rId8"/>
    <sheet name="Grundlagen VKO neu" sheetId="6" state="hidden" r:id="rId9"/>
    <sheet name="Grundlagen VKO alt" sheetId="9" state="hidden" r:id="rId10"/>
    <sheet name="Grundlage UN-Lohn" sheetId="13" state="hidden"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329032</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24</definedName>
    <definedName name="_xlnm.Print_Area" localSheetId="0">'Gesamtübersicht je AZ'!$A$1:$E$36</definedName>
    <definedName name="_xlnm.Print_Area" localSheetId="1">'Gesamtübersicht je Vorhaben'!$A$1:$E$34</definedName>
    <definedName name="_xlnm.Print_Area" localSheetId="6">'Investitionen Sachausgaben'!$B$1:$O$33</definedName>
    <definedName name="_xlnm.Print_Area" localSheetId="7">Meilensteine!$B$1:$F$25</definedName>
    <definedName name="_xlnm.Print_Area" localSheetId="3">'Personal (VKO) alt'!$B$1:$O$30</definedName>
    <definedName name="_xlnm.Print_Area" localSheetId="4">'Personal direkte Ausgaben'!$B$1:$L$39</definedName>
    <definedName name="_xlnm.Print_Area" localSheetId="2">Personalausgaben!$B$1:$O$122</definedName>
    <definedName name="_xlnm.Print_Area" localSheetId="5">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5" l="1"/>
  <c r="B28" i="5"/>
  <c r="B29" i="5"/>
  <c r="B30" i="5"/>
  <c r="B31" i="5"/>
  <c r="B32" i="5"/>
  <c r="B33" i="5"/>
  <c r="B34" i="5"/>
  <c r="B35" i="5"/>
  <c r="B36" i="5"/>
  <c r="B37" i="5"/>
  <c r="B38" i="5"/>
  <c r="B39" i="5"/>
  <c r="B40" i="5"/>
  <c r="B41" i="5"/>
  <c r="B42" i="5"/>
  <c r="B43" i="5"/>
  <c r="B44" i="5"/>
  <c r="B45" i="5"/>
  <c r="B46" i="5"/>
  <c r="B47" i="5"/>
  <c r="B48" i="5"/>
  <c r="B49" i="5"/>
  <c r="L27" i="5"/>
  <c r="M27" i="5" s="1"/>
  <c r="N27" i="5" s="1"/>
  <c r="L28" i="5"/>
  <c r="L29" i="5"/>
  <c r="L30" i="5"/>
  <c r="L31" i="5"/>
  <c r="L32" i="5"/>
  <c r="L33" i="5"/>
  <c r="L34" i="5"/>
  <c r="L35" i="5"/>
  <c r="M35" i="5" s="1"/>
  <c r="N35" i="5" s="1"/>
  <c r="L36" i="5"/>
  <c r="L37" i="5"/>
  <c r="M37" i="5" s="1"/>
  <c r="N37" i="5" s="1"/>
  <c r="L38" i="5"/>
  <c r="L39" i="5"/>
  <c r="M39" i="5" s="1"/>
  <c r="N39" i="5" s="1"/>
  <c r="L40" i="5"/>
  <c r="L41" i="5"/>
  <c r="L42" i="5"/>
  <c r="L43" i="5"/>
  <c r="L44" i="5"/>
  <c r="L45" i="5"/>
  <c r="L46" i="5"/>
  <c r="L47" i="5"/>
  <c r="M47" i="5" s="1"/>
  <c r="N47" i="5" s="1"/>
  <c r="L48" i="5"/>
  <c r="L49" i="5"/>
  <c r="M49" i="5" s="1"/>
  <c r="N49" i="5" s="1"/>
  <c r="M28" i="5"/>
  <c r="N28" i="5" s="1"/>
  <c r="M29" i="5"/>
  <c r="M30" i="5"/>
  <c r="M31" i="5"/>
  <c r="M32" i="5"/>
  <c r="M33" i="5"/>
  <c r="M34" i="5"/>
  <c r="M36" i="5"/>
  <c r="M38" i="5"/>
  <c r="N38" i="5" s="1"/>
  <c r="M40" i="5"/>
  <c r="N40" i="5" s="1"/>
  <c r="M41" i="5"/>
  <c r="M42" i="5"/>
  <c r="M43" i="5"/>
  <c r="M44" i="5"/>
  <c r="M45" i="5"/>
  <c r="M46" i="5"/>
  <c r="M48" i="5"/>
  <c r="N29" i="5"/>
  <c r="N30" i="5"/>
  <c r="N31" i="5"/>
  <c r="N32" i="5"/>
  <c r="N33" i="5"/>
  <c r="N34" i="5"/>
  <c r="N36" i="5"/>
  <c r="N41" i="5"/>
  <c r="N42" i="5"/>
  <c r="N43" i="5"/>
  <c r="N44" i="5"/>
  <c r="N45" i="5"/>
  <c r="N46" i="5"/>
  <c r="N48" i="5"/>
  <c r="B17" i="5"/>
  <c r="B18" i="5"/>
  <c r="B19" i="5"/>
  <c r="B20" i="5"/>
  <c r="B21" i="5"/>
  <c r="B22" i="5"/>
  <c r="B23" i="5"/>
  <c r="B24" i="5"/>
  <c r="B25" i="5"/>
  <c r="B26" i="5"/>
  <c r="B50" i="5"/>
  <c r="B51" i="5"/>
  <c r="B52" i="5"/>
  <c r="B53" i="5"/>
  <c r="B54" i="5"/>
  <c r="B55" i="5"/>
  <c r="B56" i="5"/>
  <c r="B57" i="5"/>
  <c r="B58" i="5"/>
  <c r="B59" i="5"/>
  <c r="B60" i="5"/>
  <c r="B61" i="5"/>
  <c r="B62" i="5"/>
  <c r="B63" i="5"/>
  <c r="B64" i="5"/>
  <c r="B65" i="5"/>
  <c r="B66" i="5"/>
  <c r="B67" i="5"/>
  <c r="B68" i="5"/>
  <c r="B69" i="5"/>
  <c r="B70" i="5"/>
  <c r="B71" i="5"/>
  <c r="B72" i="5"/>
  <c r="B73" i="5"/>
  <c r="L17" i="5"/>
  <c r="M17" i="5" s="1"/>
  <c r="N17" i="5" s="1"/>
  <c r="L18" i="5"/>
  <c r="M18" i="5" s="1"/>
  <c r="N18" i="5" s="1"/>
  <c r="L19" i="5"/>
  <c r="L20" i="5"/>
  <c r="L21" i="5"/>
  <c r="L22" i="5"/>
  <c r="M22" i="5" s="1"/>
  <c r="N22" i="5" s="1"/>
  <c r="L23" i="5"/>
  <c r="M23" i="5" s="1"/>
  <c r="N23" i="5" s="1"/>
  <c r="L24" i="5"/>
  <c r="L25" i="5"/>
  <c r="M25" i="5" s="1"/>
  <c r="N25" i="5" s="1"/>
  <c r="L26" i="5"/>
  <c r="M26" i="5" s="1"/>
  <c r="N26" i="5" s="1"/>
  <c r="L50" i="5"/>
  <c r="M50" i="5" s="1"/>
  <c r="N50" i="5" s="1"/>
  <c r="L51" i="5"/>
  <c r="M51" i="5" s="1"/>
  <c r="N51" i="5" s="1"/>
  <c r="L52" i="5"/>
  <c r="M52" i="5" s="1"/>
  <c r="N52" i="5" s="1"/>
  <c r="L53" i="5"/>
  <c r="M53" i="5" s="1"/>
  <c r="N53" i="5" s="1"/>
  <c r="L54" i="5"/>
  <c r="L55" i="5"/>
  <c r="L56" i="5"/>
  <c r="L57" i="5"/>
  <c r="M57" i="5" s="1"/>
  <c r="N57" i="5" s="1"/>
  <c r="L58" i="5"/>
  <c r="L59" i="5"/>
  <c r="L60" i="5"/>
  <c r="M60" i="5" s="1"/>
  <c r="N60" i="5" s="1"/>
  <c r="L61" i="5"/>
  <c r="M61" i="5" s="1"/>
  <c r="N61" i="5" s="1"/>
  <c r="L62" i="5"/>
  <c r="M62" i="5" s="1"/>
  <c r="N62" i="5" s="1"/>
  <c r="L63" i="5"/>
  <c r="M63" i="5" s="1"/>
  <c r="N63" i="5" s="1"/>
  <c r="L64" i="5"/>
  <c r="M64" i="5" s="1"/>
  <c r="N64" i="5" s="1"/>
  <c r="L65" i="5"/>
  <c r="M65" i="5" s="1"/>
  <c r="N65" i="5" s="1"/>
  <c r="L66" i="5"/>
  <c r="L67" i="5"/>
  <c r="L68" i="5"/>
  <c r="L69" i="5"/>
  <c r="M69" i="5" s="1"/>
  <c r="N69" i="5" s="1"/>
  <c r="L70" i="5"/>
  <c r="M70" i="5" s="1"/>
  <c r="N70" i="5" s="1"/>
  <c r="L71" i="5"/>
  <c r="M71" i="5" s="1"/>
  <c r="N71" i="5" s="1"/>
  <c r="L72" i="5"/>
  <c r="M72" i="5" s="1"/>
  <c r="N72" i="5" s="1"/>
  <c r="L73" i="5"/>
  <c r="M73" i="5" s="1"/>
  <c r="N73" i="5" s="1"/>
  <c r="M19" i="5"/>
  <c r="N19" i="5" s="1"/>
  <c r="M20" i="5"/>
  <c r="N20" i="5" s="1"/>
  <c r="M21" i="5"/>
  <c r="N21" i="5" s="1"/>
  <c r="M24" i="5"/>
  <c r="M54" i="5"/>
  <c r="N54" i="5" s="1"/>
  <c r="M55" i="5"/>
  <c r="N55" i="5" s="1"/>
  <c r="M56" i="5"/>
  <c r="M58" i="5"/>
  <c r="M59" i="5"/>
  <c r="N59" i="5" s="1"/>
  <c r="M66" i="5"/>
  <c r="N66" i="5" s="1"/>
  <c r="M67" i="5"/>
  <c r="N67" i="5" s="1"/>
  <c r="M68" i="5"/>
  <c r="N24" i="5"/>
  <c r="N56" i="5"/>
  <c r="N58" i="5"/>
  <c r="N68" i="5"/>
  <c r="B15" i="5"/>
  <c r="B16" i="5"/>
  <c r="B74" i="5"/>
  <c r="B75" i="5"/>
  <c r="B76" i="5"/>
  <c r="B77" i="5"/>
  <c r="B78" i="5"/>
  <c r="B79" i="5"/>
  <c r="B80" i="5"/>
  <c r="B81" i="5"/>
  <c r="B82" i="5"/>
  <c r="B83" i="5"/>
  <c r="B84" i="5"/>
  <c r="B85" i="5"/>
  <c r="B86" i="5"/>
  <c r="B87" i="5"/>
  <c r="B88" i="5"/>
  <c r="B89" i="5"/>
  <c r="B90" i="5"/>
  <c r="B91" i="5"/>
  <c r="B92" i="5"/>
  <c r="B93" i="5"/>
  <c r="B94" i="5"/>
  <c r="L15" i="5"/>
  <c r="M15" i="5" s="1"/>
  <c r="N15" i="5" s="1"/>
  <c r="L16" i="5"/>
  <c r="M16" i="5" s="1"/>
  <c r="N16" i="5" s="1"/>
  <c r="L74" i="5"/>
  <c r="M74" i="5" s="1"/>
  <c r="N74" i="5" s="1"/>
  <c r="L75" i="5"/>
  <c r="L76" i="5"/>
  <c r="L77" i="5"/>
  <c r="M77" i="5" s="1"/>
  <c r="N77" i="5" s="1"/>
  <c r="L78" i="5"/>
  <c r="M78" i="5" s="1"/>
  <c r="N78" i="5" s="1"/>
  <c r="L79" i="5"/>
  <c r="M79" i="5" s="1"/>
  <c r="N79" i="5" s="1"/>
  <c r="L80" i="5"/>
  <c r="M80" i="5" s="1"/>
  <c r="N80" i="5" s="1"/>
  <c r="L81" i="5"/>
  <c r="M81" i="5" s="1"/>
  <c r="N81" i="5" s="1"/>
  <c r="L82" i="5"/>
  <c r="M82" i="5" s="1"/>
  <c r="N82" i="5" s="1"/>
  <c r="L83" i="5"/>
  <c r="L84" i="5"/>
  <c r="M84" i="5" s="1"/>
  <c r="N84" i="5" s="1"/>
  <c r="L85" i="5"/>
  <c r="L86" i="5"/>
  <c r="M86" i="5" s="1"/>
  <c r="N86" i="5" s="1"/>
  <c r="L87" i="5"/>
  <c r="L88" i="5"/>
  <c r="L89" i="5"/>
  <c r="L90" i="5"/>
  <c r="M90" i="5" s="1"/>
  <c r="N90" i="5" s="1"/>
  <c r="L91" i="5"/>
  <c r="M91" i="5" s="1"/>
  <c r="N91" i="5" s="1"/>
  <c r="L92" i="5"/>
  <c r="M92" i="5" s="1"/>
  <c r="N92" i="5" s="1"/>
  <c r="L93" i="5"/>
  <c r="M93" i="5" s="1"/>
  <c r="N93" i="5" s="1"/>
  <c r="L94" i="5"/>
  <c r="M94" i="5" s="1"/>
  <c r="N94" i="5" s="1"/>
  <c r="M75" i="5"/>
  <c r="N75" i="5" s="1"/>
  <c r="M76" i="5"/>
  <c r="N76" i="5" s="1"/>
  <c r="M83" i="5"/>
  <c r="N83" i="5" s="1"/>
  <c r="M85" i="5"/>
  <c r="N85" i="5" s="1"/>
  <c r="M87" i="5"/>
  <c r="N87" i="5" s="1"/>
  <c r="M88" i="5"/>
  <c r="N88" i="5" s="1"/>
  <c r="M89" i="5"/>
  <c r="N89" i="5" s="1"/>
  <c r="B95" i="5"/>
  <c r="B96" i="5"/>
  <c r="B97" i="5"/>
  <c r="B98" i="5"/>
  <c r="B99" i="5"/>
  <c r="B100" i="5"/>
  <c r="B101" i="5"/>
  <c r="B102" i="5"/>
  <c r="B103" i="5"/>
  <c r="B104" i="5"/>
  <c r="B105" i="5"/>
  <c r="B106" i="5"/>
  <c r="L95" i="5"/>
  <c r="L96" i="5"/>
  <c r="M96" i="5" s="1"/>
  <c r="N96" i="5" s="1"/>
  <c r="L97" i="5"/>
  <c r="M97" i="5" s="1"/>
  <c r="N97" i="5" s="1"/>
  <c r="L98" i="5"/>
  <c r="M98" i="5" s="1"/>
  <c r="N98" i="5" s="1"/>
  <c r="L99" i="5"/>
  <c r="M99" i="5" s="1"/>
  <c r="N99" i="5" s="1"/>
  <c r="L100" i="5"/>
  <c r="M100" i="5" s="1"/>
  <c r="N100" i="5" s="1"/>
  <c r="L101" i="5"/>
  <c r="M101" i="5" s="1"/>
  <c r="N101" i="5" s="1"/>
  <c r="L102" i="5"/>
  <c r="M102" i="5" s="1"/>
  <c r="N102" i="5" s="1"/>
  <c r="L103" i="5"/>
  <c r="M103" i="5" s="1"/>
  <c r="N103" i="5" s="1"/>
  <c r="L104" i="5"/>
  <c r="M104" i="5" s="1"/>
  <c r="N104" i="5" s="1"/>
  <c r="L105" i="5"/>
  <c r="L106" i="5"/>
  <c r="M95" i="5"/>
  <c r="M105" i="5"/>
  <c r="N105" i="5" s="1"/>
  <c r="M106" i="5"/>
  <c r="N106" i="5" s="1"/>
  <c r="N95" i="5"/>
  <c r="B24" i="2" l="1"/>
  <c r="B30" i="12" l="1"/>
  <c r="B29" i="12"/>
  <c r="B28" i="12"/>
  <c r="B27" i="12"/>
  <c r="B26" i="12"/>
  <c r="B25" i="12"/>
  <c r="B24" i="12"/>
  <c r="B23" i="12"/>
  <c r="B22" i="12"/>
  <c r="B21" i="12"/>
  <c r="B19" i="12"/>
  <c r="B20" i="12"/>
  <c r="B18" i="12"/>
  <c r="B17" i="12"/>
  <c r="B16" i="12"/>
  <c r="B15" i="12"/>
  <c r="B14" i="12"/>
  <c r="B28" i="14"/>
  <c r="C28" i="2" l="1"/>
  <c r="C27" i="2"/>
  <c r="C26" i="2"/>
  <c r="D20" i="15" l="1"/>
  <c r="D21" i="15"/>
  <c r="D22" i="15"/>
  <c r="D23" i="15"/>
  <c r="D25" i="15"/>
  <c r="D26" i="15"/>
  <c r="D27" i="15"/>
  <c r="D28" i="15"/>
  <c r="D29" i="15"/>
  <c r="C29" i="2"/>
  <c r="D24" i="15" l="1"/>
  <c r="D30" i="15"/>
  <c r="B3" i="14" l="1"/>
  <c r="B3" i="12"/>
  <c r="B3" i="10"/>
  <c r="B3" i="5"/>
  <c r="B3" i="8"/>
  <c r="B3" i="4"/>
  <c r="B12" i="5"/>
  <c r="B13" i="5"/>
  <c r="B14" i="5"/>
  <c r="B107" i="5"/>
  <c r="B108" i="5"/>
  <c r="B109" i="5"/>
  <c r="B110" i="5"/>
  <c r="B111" i="5"/>
  <c r="B112" i="5"/>
  <c r="B113" i="5"/>
  <c r="B114" i="5"/>
  <c r="B115" i="5"/>
  <c r="B116" i="5"/>
  <c r="B117" i="5"/>
  <c r="B118" i="5"/>
  <c r="B119" i="5"/>
  <c r="B120" i="5"/>
  <c r="B121" i="5"/>
  <c r="F8" i="5" l="1"/>
  <c r="F7" i="5"/>
  <c r="F6" i="5"/>
  <c r="F7" i="12"/>
  <c r="F6" i="12"/>
  <c r="F5" i="12"/>
  <c r="G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G7" i="4"/>
  <c r="G8" i="4"/>
  <c r="E8" i="14"/>
  <c r="E7" i="14"/>
  <c r="E6" i="14"/>
  <c r="B31" i="15" l="1"/>
  <c r="D31" i="15" s="1"/>
  <c r="D34" i="15" s="1"/>
  <c r="B30" i="15"/>
  <c r="G19" i="15" s="1"/>
  <c r="C27" i="15"/>
  <c r="C22" i="15"/>
  <c r="B33" i="2"/>
  <c r="K14" i="12" l="1"/>
  <c r="K15" i="12"/>
  <c r="K16" i="12"/>
  <c r="K17" i="12"/>
  <c r="K18" i="12"/>
  <c r="K19" i="12"/>
  <c r="K20" i="12"/>
  <c r="K21" i="12"/>
  <c r="K22" i="12"/>
  <c r="K23" i="12"/>
  <c r="K24" i="12"/>
  <c r="K25" i="12"/>
  <c r="K26" i="12"/>
  <c r="K27" i="12"/>
  <c r="K28" i="12"/>
  <c r="K29" i="12"/>
  <c r="K30" i="12"/>
  <c r="T30" i="12" s="1"/>
  <c r="I36" i="14"/>
  <c r="K35" i="14"/>
  <c r="B35" i="14"/>
  <c r="K34" i="14"/>
  <c r="B34" i="14"/>
  <c r="K33" i="14"/>
  <c r="B33" i="14"/>
  <c r="K32" i="14"/>
  <c r="B32" i="14"/>
  <c r="K31" i="14"/>
  <c r="B31" i="14"/>
  <c r="K30" i="14"/>
  <c r="B30" i="14"/>
  <c r="K29" i="14"/>
  <c r="B29" i="14"/>
  <c r="K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13" i="5"/>
  <c r="L14" i="5"/>
  <c r="L107" i="5"/>
  <c r="L108" i="5"/>
  <c r="L109" i="5"/>
  <c r="L110" i="5"/>
  <c r="L111" i="5"/>
  <c r="L112" i="5"/>
  <c r="L113" i="5"/>
  <c r="L114" i="5"/>
  <c r="L115" i="5"/>
  <c r="L116" i="5"/>
  <c r="L117" i="5"/>
  <c r="L118" i="5"/>
  <c r="L119" i="5"/>
  <c r="L120" i="5"/>
  <c r="L121" i="5"/>
  <c r="K36"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25" i="8" l="1"/>
  <c r="B24" i="8"/>
  <c r="B23" i="8"/>
  <c r="B22" i="8"/>
  <c r="B21" i="8"/>
  <c r="B20" i="8"/>
  <c r="B19" i="8"/>
  <c r="B18" i="8"/>
  <c r="B17" i="8"/>
  <c r="B16" i="8"/>
  <c r="B15" i="8"/>
  <c r="B14" i="8"/>
  <c r="B13" i="8"/>
  <c r="M121" i="5" l="1"/>
  <c r="N121" i="5" s="1"/>
  <c r="M120" i="5"/>
  <c r="N120" i="5" s="1"/>
  <c r="M119" i="5"/>
  <c r="N119" i="5" s="1"/>
  <c r="M118" i="5"/>
  <c r="N118" i="5" s="1"/>
  <c r="M117" i="5"/>
  <c r="N117" i="5" s="1"/>
  <c r="M116" i="5"/>
  <c r="N116" i="5" s="1"/>
  <c r="M115" i="5"/>
  <c r="N115" i="5" s="1"/>
  <c r="M114" i="5"/>
  <c r="N114" i="5" s="1"/>
  <c r="M113" i="5"/>
  <c r="N113" i="5" s="1"/>
  <c r="M112" i="5"/>
  <c r="N112" i="5" s="1"/>
  <c r="M111" i="5"/>
  <c r="N111" i="5" s="1"/>
  <c r="M110" i="5"/>
  <c r="N110" i="5" s="1"/>
  <c r="M109" i="5"/>
  <c r="N109" i="5" s="1"/>
  <c r="M108" i="5"/>
  <c r="N108" i="5" s="1"/>
  <c r="M107" i="5"/>
  <c r="N107" i="5" s="1"/>
  <c r="M14" i="5"/>
  <c r="N14" i="5" s="1"/>
  <c r="M13" i="5"/>
  <c r="N13" i="5" s="1"/>
  <c r="M12" i="5"/>
  <c r="N12" i="5" s="1"/>
  <c r="J30" i="4"/>
  <c r="N29" i="4"/>
  <c r="B29" i="4"/>
  <c r="N28" i="4"/>
  <c r="B28" i="4"/>
  <c r="N27" i="4"/>
  <c r="B27" i="4"/>
  <c r="N26" i="4"/>
  <c r="B26" i="4"/>
  <c r="N25" i="4"/>
  <c r="B25" i="4"/>
  <c r="N24" i="4"/>
  <c r="B24" i="4"/>
  <c r="N23" i="4"/>
  <c r="B23" i="4"/>
  <c r="N22" i="4"/>
  <c r="B22" i="4"/>
  <c r="N21" i="4"/>
  <c r="B21" i="4"/>
  <c r="N20" i="4"/>
  <c r="B20" i="4"/>
  <c r="N19" i="4"/>
  <c r="B19" i="4"/>
  <c r="N18" i="4"/>
  <c r="B18" i="4"/>
  <c r="N17" i="4"/>
  <c r="B17" i="4"/>
  <c r="N16" i="4"/>
  <c r="B16" i="4"/>
  <c r="N15" i="4"/>
  <c r="B15" i="4"/>
  <c r="N14" i="4"/>
  <c r="B14" i="4"/>
  <c r="N13" i="4"/>
  <c r="B13" i="4"/>
  <c r="B32" i="2"/>
  <c r="C20" i="2" l="1"/>
  <c r="G18" i="2"/>
  <c r="B34" i="2"/>
  <c r="C25" i="2"/>
  <c r="C25" i="15"/>
  <c r="C26" i="15"/>
  <c r="C30" i="2"/>
  <c r="C28" i="15"/>
  <c r="C29" i="15"/>
  <c r="C31" i="2"/>
  <c r="N30" i="4"/>
  <c r="N122" i="5"/>
  <c r="C20" i="15" s="1"/>
  <c r="M122" i="5"/>
  <c r="C24" i="2" l="1"/>
  <c r="C24" i="15"/>
  <c r="C30" i="15" s="1"/>
  <c r="C33" i="2" l="1"/>
  <c r="B42" i="15" s="1"/>
  <c r="C32" i="2"/>
  <c r="B40" i="15" s="1"/>
  <c r="C31" i="15"/>
  <c r="B41" i="15" s="1"/>
  <c r="B39" i="15"/>
  <c r="B44" i="15"/>
  <c r="C36" i="2" l="1"/>
  <c r="C34" i="2"/>
  <c r="D32" i="15"/>
  <c r="B45" i="15"/>
  <c r="C34" i="15"/>
  <c r="B32" i="15"/>
  <c r="C32" i="15" l="1"/>
</calcChain>
</file>

<file path=xl/sharedStrings.xml><?xml version="1.0" encoding="utf-8"?>
<sst xmlns="http://schemas.openxmlformats.org/spreadsheetml/2006/main" count="591" uniqueCount="313">
  <si>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</si>
  <si>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</si>
  <si>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</si>
  <si>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</si>
  <si>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</si>
  <si>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</si>
  <si>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</si>
  <si>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</si>
  <si>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</si>
  <si>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</si>
  <si>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</si>
  <si>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</si>
  <si>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</si>
  <si>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</si>
  <si>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</si>
  <si>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</si>
  <si>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</si>
  <si>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</si>
  <si>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</si>
  <si>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</si>
  <si>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</si>
  <si>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</si>
  <si>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</si>
  <si>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</si>
  <si>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</si>
  <si>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</si>
  <si>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</si>
  <si>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</si>
  <si>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</si>
  <si>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</si>
  <si>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</si>
  <si>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</si>
  <si>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</si>
  <si>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</si>
  <si>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</si>
  <si>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</si>
  <si>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r>
      <t xml:space="preserve">Mehrwert-steuer
</t>
    </r>
    <r>
      <rPr>
        <sz val="8"/>
        <color indexed="8"/>
        <rFont val="Arial"/>
        <family val="2"/>
      </rPr>
      <t>(nur OHNE Vorsteuer-abzugsbe-rechtigung)</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</si>
  <si>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</si>
  <si>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</si>
  <si>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</si>
  <si>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</si>
  <si>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</si>
  <si>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</si>
  <si>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</si>
  <si>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</si>
  <si>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</si>
  <si>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</si>
  <si>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</si>
  <si>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</si>
  <si>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</si>
  <si>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</si>
  <si>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</si>
  <si>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</si>
  <si>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</si>
  <si>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</si>
  <si>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</si>
  <si>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</si>
  <si>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</si>
  <si>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</si>
  <si>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</si>
  <si>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</si>
  <si>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</si>
  <si>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</si>
  <si>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</si>
  <si>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</si>
  <si>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</si>
  <si>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</si>
  <si>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</si>
  <si>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</si>
  <si>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</si>
  <si>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</si>
  <si>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</si>
  <si>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</si>
  <si>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</si>
  <si>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</si>
  <si>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</si>
  <si>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</si>
  <si>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</si>
  <si>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</si>
  <si>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</si>
  <si>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</si>
  <si>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</si>
  <si>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</si>
  <si>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</si>
  <si>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</si>
  <si>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</si>
  <si>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</si>
  <si>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</si>
  <si>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</si>
  <si>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</si>
  <si>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</si>
  <si>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</si>
  <si>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</si>
  <si>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</si>
  <si>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</si>
  <si>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</si>
  <si>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</si>
  <si>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</si>
  <si>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</si>
  <si>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</si>
  <si>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</si>
  <si>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</si>
  <si>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</si>
  <si>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</si>
  <si>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pauschalierte Investitionen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</si>
  <si>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</si>
  <si>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</si>
  <si>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</si>
  <si>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</si>
  <si>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</si>
  <si>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</si>
  <si>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</si>
  <si>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</si>
  <si>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</si>
  <si>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</si>
  <si>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</si>
  <si>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</si>
  <si>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</si>
  <si>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</si>
  <si>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</si>
  <si>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</si>
  <si>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</si>
  <si>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</si>
  <si>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</si>
  <si>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</si>
  <si>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</si>
  <si>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</si>
  <si>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</si>
  <si>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</si>
  <si>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</si>
  <si>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</si>
  <si>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</si>
  <si>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</si>
  <si>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</si>
  <si>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</si>
  <si>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</si>
  <si>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</si>
  <si>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</si>
  <si>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</si>
  <si>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</si>
  <si>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</si>
  <si>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</si>
  <si>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</si>
  <si>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</si>
  <si>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</si>
  <si>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</si>
  <si>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</si>
  <si>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</si>
  <si>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</si>
  <si>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</si>
  <si>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</si>
  <si>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</si>
  <si>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</si>
  <si>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</si>
  <si>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</si>
  <si>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</si>
  <si>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</si>
  <si>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</si>
  <si>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</si>
  <si>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</si>
  <si>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</si>
  <si>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</si>
  <si>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</si>
  <si>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</si>
  <si>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</si>
  <si>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</si>
  <si>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</si>
  <si>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</si>
  <si>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</si>
  <si>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</si>
  <si>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</si>
  <si>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</si>
  <si>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</si>
  <si>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</si>
  <si>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</si>
  <si>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</si>
  <si>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</si>
  <si>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</si>
  <si>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</si>
  <si>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</si>
  <si>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</si>
  <si>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</si>
  <si>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</si>
  <si>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</si>
  <si>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</si>
  <si>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</si>
  <si>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</si>
  <si>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</si>
  <si>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</si>
  <si>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</si>
  <si>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</si>
  <si>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</si>
  <si>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</si>
  <si>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</si>
  <si>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</si>
  <si>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</si>
  <si>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</si>
  <si>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</si>
  <si>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</si>
  <si>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</si>
  <si>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</si>
  <si>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</si>
  <si>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</si>
  <si>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</si>
  <si>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</si>
  <si>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</si>
  <si>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</si>
  <si>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</si>
  <si>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</si>
  <si>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</si>
  <si>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</si>
  <si>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</si>
  <si>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</si>
  <si>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</si>
  <si>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</si>
  <si>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</si>
  <si>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</si>
  <si>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</si>
  <si>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</si>
  <si>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</si>
  <si>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</si>
  <si>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</si>
  <si>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</si>
  <si>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</si>
  <si>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</si>
  <si>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</si>
  <si>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</si>
  <si>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</si>
  <si>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</si>
  <si>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</si>
  <si>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</si>
  <si>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Ausgaben für Netzwerkpartner</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</si>
  <si>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</si>
  <si>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</si>
  <si>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</si>
  <si>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</si>
  <si>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</si>
  <si>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</si>
  <si>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</si>
  <si>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</si>
  <si>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</si>
  <si>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</si>
  <si>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</si>
  <si>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</si>
  <si>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</si>
  <si>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</si>
  <si>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</si>
  <si>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</si>
  <si>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</si>
  <si>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</si>
  <si>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</si>
  <si>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</si>
  <si>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</si>
  <si>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</si>
  <si>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</si>
  <si>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</si>
  <si>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</si>
  <si>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</si>
  <si>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</si>
  <si>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</si>
  <si>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</si>
  <si>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</si>
  <si>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</si>
  <si>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</si>
  <si>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</si>
  <si>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</si>
  <si>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</si>
  <si>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</si>
  <si>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</si>
  <si>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</si>
  <si>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</si>
  <si>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</si>
  <si>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</si>
  <si>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</si>
  <si>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</si>
  <si>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</si>
  <si>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</si>
  <si>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</si>
  <si>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</si>
  <si>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</si>
  <si>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</si>
  <si>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</si>
  <si>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</si>
  <si>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</si>
  <si>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</si>
  <si>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</si>
  <si>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</si>
  <si>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</si>
  <si>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</si>
  <si>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</si>
  <si>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</si>
  <si>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</si>
  <si>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</si>
  <si>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</si>
  <si>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</si>
  <si>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</si>
  <si>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</si>
  <si>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</si>
  <si>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r>
      <t>Kostengruppe
(</t>
    </r>
    <r>
      <rPr>
        <sz val="8"/>
        <color theme="1"/>
        <rFont val="Arial"/>
        <family val="2"/>
      </rPr>
      <t>sofern gem. Bescheid anzugeben)</t>
    </r>
  </si>
  <si>
    <t>KG 100</t>
  </si>
  <si>
    <t>KG 200</t>
  </si>
  <si>
    <t>KG 300</t>
  </si>
  <si>
    <t>KG 400</t>
  </si>
  <si>
    <t>KG 500</t>
  </si>
  <si>
    <t>KG 600</t>
  </si>
  <si>
    <t>KG 700</t>
  </si>
  <si>
    <t>Kostengruppe/ davon</t>
  </si>
  <si>
    <t>Pauschalierte Investitionen</t>
  </si>
  <si>
    <t>Ausgaben Netzwerkpartner</t>
  </si>
  <si>
    <t xml:space="preserve">Programm Empowerment für Eltern
zahlenmäßiger Nachweis - Anlage 1 zum Auszahlungsantrag Nr. </t>
  </si>
  <si>
    <r>
      <t xml:space="preserve">Fördersatz Restkostenpauschale
</t>
    </r>
    <r>
      <rPr>
        <i/>
        <sz val="9"/>
        <color indexed="8"/>
        <rFont val="Arial"/>
        <family val="2"/>
      </rPr>
      <t>(gem. Zuwendungsbescheid)</t>
    </r>
  </si>
  <si>
    <t>Personalausgabenpauschale nach Zuwendungsrechtsergänzungserlass</t>
  </si>
  <si>
    <t>Restkostenpauschale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</si>
</sst>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
      <sz val="9"/>
      <color theme="1"/>
      <name val="Arial"/>
    </font>
    <font>
      <sz val="9"/>
      <name val="Arial"/>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71">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9" fontId="17" fillId="5" borderId="4" xfId="2" applyFont="1" applyFill="1" applyBorder="1" applyAlignment="1" applyProtection="1">
      <alignment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0" fontId="17" fillId="4" borderId="7" xfId="0"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9" fontId="17" fillId="5" borderId="5" xfId="2" applyFont="1" applyFill="1" applyBorder="1" applyAlignment="1" applyProtection="1">
      <alignment vertical="center" wrapText="1"/>
      <protection locked="0" hidden="1"/>
    </xf>
    <xf numFmtId="43" fontId="17" fillId="5" borderId="5" xfId="1" applyFont="1" applyFill="1" applyBorder="1" applyAlignment="1" applyProtection="1">
      <alignmen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11" xfId="0" applyNumberFormat="1" applyFont="1" applyFill="1" applyBorder="1" applyAlignment="1">
      <alignment horizontal="center" vertical="center" wrapText="1"/>
    </xf>
    <xf numFmtId="49" fontId="17" fillId="5" borderId="11" xfId="0" applyNumberFormat="1" applyFont="1" applyFill="1" applyBorder="1" applyAlignment="1">
      <alignment vertical="center" wrapText="1"/>
    </xf>
    <xf numFmtId="0" fontId="17" fillId="5" borderId="11" xfId="0" applyNumberFormat="1" applyFont="1" applyFill="1" applyBorder="1" applyAlignment="1">
      <alignment vertical="center" wrapText="1"/>
    </xf>
    <xf numFmtId="14" fontId="17" fillId="5" borderId="11" xfId="0" applyNumberFormat="1" applyFont="1" applyFill="1" applyBorder="1" applyAlignment="1">
      <alignment vertical="center" wrapText="1"/>
    </xf>
    <xf numFmtId="49" fontId="17" fillId="5" borderId="11" xfId="0" applyNumberFormat="1" applyFont="1" applyFill="1" applyBorder="1" applyAlignment="1">
      <alignment horizontal="right" vertical="center" wrapText="1"/>
    </xf>
    <xf numFmtId="4" fontId="17" fillId="5" borderId="11" xfId="0" applyNumberFormat="1" applyFont="1" applyFill="1" applyBorder="1" applyAlignment="1">
      <alignment vertical="center" wrapText="1"/>
    </xf>
    <xf numFmtId="10" fontId="17" fillId="5" borderId="11" xfId="0" applyNumberFormat="1" applyFont="1" applyFill="1" applyBorder="1" applyAlignment="1">
      <alignment vertical="center" wrapText="1"/>
    </xf>
    <xf numFmtId="4" fontId="17" fillId="4" borderId="11" xfId="0" applyNumberFormat="1" applyFont="1" applyFill="1" applyBorder="1" applyAlignment="1">
      <alignment vertical="center" wrapText="1"/>
    </xf>
    <xf numFmtId="0" fontId="17" fillId="4" borderId="5" xfId="0" applyFont="1" applyFill="1" applyBorder="1" applyAlignment="1">
      <alignment vertical="center" wrapText="1"/>
    </xf>
    <xf numFmtId="14" fontId="17" fillId="5" borderId="11" xfId="0" applyNumberFormat="1" applyFont="1" applyFill="1" applyBorder="1" applyAlignment="1">
      <alignment horizontal="right" vertical="center" wrapText="1"/>
    </xf>
    <xf numFmtId="0" fontId="17" fillId="5" borderId="8" xfId="0" applyNumberFormat="1" applyFont="1" applyFill="1" applyBorder="1" applyAlignment="1" applyProtection="1">
      <alignment horizontal="center" vertical="center" wrapText="1"/>
      <protection locked="0" hidden="1"/>
    </xf>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25" fillId="2" borderId="2" xfId="0" applyFont="1" applyFill="1" applyBorder="1" applyAlignment="1" applyProtection="1">
      <alignment horizontal="center" vertical="center" wrapText="1"/>
      <protection hidden="1"/>
    </xf>
    <xf numFmtId="0" fontId="0" fillId="2" borderId="30" xfId="0" applyFill="1" applyBorder="1"/>
    <xf numFmtId="0" fontId="0" fillId="0" borderId="12" xfId="0" applyFont="1" applyFill="1" applyBorder="1"/>
    <xf numFmtId="0" fontId="22" fillId="4" borderId="0" xfId="0" applyFont="1" applyFill="1" applyBorder="1" applyAlignment="1" applyProtection="1">
      <alignment vertical="top" wrapText="1"/>
      <protection hidden="1"/>
    </xf>
    <xf numFmtId="4" fontId="17" fillId="4" borderId="4" xfId="0" applyNumberFormat="1" applyFont="1" applyFill="1" applyBorder="1" applyAlignment="1" applyProtection="1">
      <alignment horizontal="right" vertical="center" wrapText="1"/>
      <protection hidden="1"/>
    </xf>
    <xf numFmtId="4" fontId="17" fillId="4" borderId="2" xfId="0" applyNumberFormat="1" applyFont="1" applyFill="1" applyBorder="1" applyAlignment="1" applyProtection="1">
      <alignment horizontal="right" vertical="center" wrapText="1"/>
      <protection hidden="1"/>
    </xf>
    <xf numFmtId="4" fontId="17" fillId="4" borderId="5" xfId="0" applyNumberFormat="1" applyFont="1" applyFill="1" applyBorder="1" applyAlignment="1" applyProtection="1">
      <alignment horizontal="right" vertical="center" wrapText="1"/>
      <protection hidden="1"/>
    </xf>
    <xf numFmtId="1" fontId="17" fillId="5" borderId="17" xfId="0" applyNumberFormat="1" applyFont="1" applyFill="1" applyBorder="1" applyAlignment="1" applyProtection="1">
      <alignment horizontal="center"/>
      <protection hidden="1"/>
    </xf>
    <xf numFmtId="1" fontId="17" fillId="5" borderId="19" xfId="0" applyNumberFormat="1" applyFont="1" applyFill="1" applyBorder="1" applyAlignment="1" applyProtection="1">
      <alignment horizontal="center"/>
      <protection hidden="1"/>
    </xf>
    <xf numFmtId="4" fontId="17" fillId="4" borderId="2" xfId="1" applyNumberFormat="1" applyFont="1" applyFill="1" applyBorder="1" applyAlignment="1" applyProtection="1">
      <alignment horizontal="right"/>
      <protection hidden="1"/>
    </xf>
    <xf numFmtId="4" fontId="12" fillId="4" borderId="2" xfId="1" applyNumberFormat="1" applyFont="1" applyFill="1" applyBorder="1" applyAlignment="1" applyProtection="1">
      <alignment horizontal="right"/>
      <protection hidden="1"/>
    </xf>
    <xf numFmtId="4" fontId="17" fillId="4" borderId="20" xfId="1" applyNumberFormat="1" applyFont="1" applyFill="1" applyBorder="1" applyAlignment="1" applyProtection="1">
      <alignment horizontal="right"/>
      <protection hidden="1"/>
    </xf>
    <xf numFmtId="4" fontId="12" fillId="4" borderId="20" xfId="1" applyNumberFormat="1" applyFont="1" applyFill="1" applyBorder="1" applyAlignment="1" applyProtection="1">
      <alignment horizontal="right"/>
      <protection hidden="1"/>
    </xf>
    <xf numFmtId="1" fontId="17" fillId="5" borderId="2" xfId="0" applyNumberFormat="1" applyFont="1" applyFill="1" applyBorder="1" applyAlignment="1" applyProtection="1">
      <alignment horizontal="center"/>
      <protection hidden="1"/>
    </xf>
    <xf numFmtId="43" fontId="17" fillId="4" borderId="2" xfId="1" applyFont="1" applyFill="1" applyBorder="1" applyAlignment="1" applyProtection="1">
      <alignment horizontal="right" wrapText="1"/>
      <protection hidden="1"/>
    </xf>
    <xf numFmtId="0" fontId="17" fillId="5" borderId="6" xfId="0" applyNumberFormat="1" applyFont="1" applyFill="1" applyBorder="1" applyAlignment="1" applyProtection="1">
      <alignment horizontal="center" vertical="center" wrapText="1"/>
      <protection hidden="1"/>
    </xf>
    <xf numFmtId="0" fontId="17" fillId="5" borderId="8" xfId="0" applyNumberFormat="1" applyFont="1" applyFill="1" applyBorder="1" applyAlignment="1" applyProtection="1">
      <alignment horizontal="center" vertical="center" wrapText="1"/>
      <protection hidden="1"/>
    </xf>
    <xf numFmtId="0" fontId="17" fillId="5" borderId="10" xfId="0" applyNumberFormat="1" applyFont="1" applyFill="1" applyBorder="1" applyAlignment="1" applyProtection="1">
      <alignment horizontal="center" vertical="center" wrapText="1"/>
      <protection hidden="1"/>
    </xf>
    <xf numFmtId="0" fontId="0" fillId="5" borderId="3" xfId="0" applyFill="1" applyBorder="1" applyAlignment="1" applyProtection="1">
      <alignment horizontal="center"/>
      <protection hidden="1"/>
    </xf>
    <xf numFmtId="0" fontId="0" fillId="5" borderId="13" xfId="0" applyFill="1" applyBorder="1" applyAlignment="1" applyProtection="1">
      <alignment horizontal="center"/>
      <protection hidden="1"/>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5" xfId="0" applyFont="1" applyFill="1" applyBorder="1" applyAlignment="1" applyProtection="1">
      <alignment horizontal="center" vertical="center" wrapText="1"/>
      <protection hidden="1"/>
    </xf>
    <xf numFmtId="0" fontId="25" fillId="2" borderId="4" xfId="0" applyFont="1" applyFill="1" applyBorder="1" applyAlignment="1" applyProtection="1">
      <alignment horizontal="center"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29" fillId="0" borderId="0" xfId="0" applyFont="1" applyBorder="1" applyAlignment="1" applyProtection="1">
      <alignment horizontal="left" vertical="center" wrapText="1"/>
      <protection hidden="1"/>
    </xf>
    <xf numFmtId="0" fontId="4" fillId="2" borderId="2"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0" fontId="7" fillId="2" borderId="8" xfId="0" applyFont="1" applyFill="1" applyBorder="1" applyAlignment="1" applyProtection="1">
      <alignment horizontal="left"/>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25" fillId="2"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7"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0" fillId="2" borderId="9" xfId="0" applyFill="1" applyBorder="1" applyAlignment="1">
      <alignment horizontal="center"/>
    </xf>
    <xf numFmtId="0" fontId="0" fillId="2" borderId="8" xfId="0" applyFill="1" applyBorder="1" applyAlignment="1">
      <alignment horizontal="center"/>
    </xf>
    <xf numFmtId="1" fontId="37" fillId="5" borderId="17" xfId="0" applyNumberFormat="1" applyFont="1" applyFill="1" applyBorder="1" applyAlignment="1" applyProtection="1">
      <alignment horizontal="center"/>
      <protection hidden="1"/>
    </xf>
    <xf numFmtId="0" fontId="37" fillId="5" borderId="2" xfId="0" applyFont="1" applyFill="1" applyBorder="1" applyProtection="1">
      <protection hidden="1"/>
    </xf>
    <xf numFmtId="165" fontId="37" fillId="5" borderId="2" xfId="0" applyNumberFormat="1" applyFont="1" applyFill="1" applyBorder="1" applyAlignment="1" applyProtection="1">
      <alignment horizontal="center"/>
      <protection hidden="1"/>
    </xf>
    <xf numFmtId="9" fontId="37" fillId="5" borderId="2" xfId="2" applyFont="1" applyFill="1" applyBorder="1" applyAlignment="1" applyProtection="1">
      <alignment horizontal="right" wrapText="1"/>
      <protection hidden="1"/>
    </xf>
    <xf numFmtId="2" fontId="37" fillId="5" borderId="2" xfId="2" applyNumberFormat="1" applyFont="1" applyFill="1" applyBorder="1" applyAlignment="1" applyProtection="1">
      <alignment horizontal="right" wrapText="1"/>
      <protection hidden="1"/>
    </xf>
    <xf numFmtId="2" fontId="37" fillId="5" borderId="2" xfId="0" applyNumberFormat="1" applyFont="1" applyFill="1" applyBorder="1" applyAlignment="1" applyProtection="1">
      <alignment horizontal="right"/>
      <protection hidden="1"/>
    </xf>
    <xf numFmtId="0" fontId="37" fillId="5" borderId="2" xfId="0" applyFont="1" applyFill="1" applyBorder="1" applyAlignment="1" applyProtection="1">
      <alignment horizontal="center"/>
      <protection hidden="1"/>
    </xf>
    <xf numFmtId="0" fontId="37" fillId="5" borderId="2" xfId="0" applyFont="1" applyFill="1" applyBorder="1" applyAlignment="1" applyProtection="1">
      <alignment wrapText="1"/>
      <protection hidden="1"/>
    </xf>
    <xf numFmtId="4" fontId="37" fillId="4" borderId="2" xfId="1" applyNumberFormat="1" applyFont="1" applyFill="1" applyBorder="1" applyAlignment="1" applyProtection="1">
      <alignment horizontal="right"/>
      <protection hidden="1"/>
    </xf>
    <xf numFmtId="4" fontId="38" fillId="4" borderId="2" xfId="1" applyNumberFormat="1" applyFont="1" applyFill="1" applyBorder="1" applyAlignment="1" applyProtection="1">
      <alignment horizontal="right"/>
      <protection hidden="1"/>
    </xf>
    <xf numFmtId="0" fontId="37" fillId="4" borderId="18" xfId="0" applyFont="1" applyFill="1" applyBorder="1" applyProtection="1">
      <protection hidden="1"/>
    </xf>
  </cellXfs>
  <cellStyles count="5">
    <cellStyle name="Komma" xfId="1" builtinId="3"/>
    <cellStyle name="Prozent" xfId="2" builtinId="5"/>
    <cellStyle name="Standard" xfId="0" builtinId="0"/>
    <cellStyle name="Standard 2 2" xfId="4"/>
    <cellStyle name="Standard 5" xfId="3"/>
  </cellStyles>
  <dxfs count="124">
    <dxf>
      <font>
        <b/>
        <i val="0"/>
      </font>
    </dxf>
    <dxf>
      <font>
        <b/>
        <i/>
      </font>
    </dxf>
    <dxf>
      <font>
        <b/>
        <i val="0"/>
      </font>
    </dxf>
    <dxf>
      <font>
        <b/>
        <i val="0"/>
      </font>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left" vertical="bottom" textRotation="0" wrapText="0" indent="0" justifyLastLine="0" shrinkToFit="0" readingOrder="0"/>
      <border diagonalUp="0" diagonalDown="0" outline="0">
        <left/>
        <right/>
        <top style="thin">
          <color theme="0" tint="-0.249977111117893"/>
        </top>
        <bottom/>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top style="thin">
          <color theme="0" tint="-0.249977111117893"/>
        </top>
        <bottom/>
      </border>
      <protection locked="1"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1"/>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outline="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outline="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2" name="Tabelle1" displayName="Tabelle1" ref="B11:O121" totalsRowShown="0" headerRowDxfId="123" dataDxfId="121" headerRowBorderDxfId="122" tableBorderDxfId="120" totalsRowBorderDxfId="119" headerRowCellStyle="Komma" dataCellStyle="Komma">
  <autoFilter ref="B11:O121"/>
  <tableColumns count="14">
    <tableColumn id="1" name="Spalte1" dataDxfId="118">
      <calculatedColumnFormula>ROW()-11</calculatedColumnFormula>
    </tableColumn>
    <tableColumn id="2" name="Spalte2" dataDxfId="117"/>
    <tableColumn id="3" name="Spalte3" dataDxfId="116"/>
    <tableColumn id="4" name="Spalte4" dataDxfId="115"/>
    <tableColumn id="5" name="Spalte5" dataDxfId="114" dataCellStyle="Prozent"/>
    <tableColumn id="13" name="Spalte52" dataDxfId="113" dataCellStyle="Prozent"/>
    <tableColumn id="14" name="Spalte53" dataDxfId="112" dataCellStyle="Prozent"/>
    <tableColumn id="6" name="Spalte6" dataDxfId="111"/>
    <tableColumn id="7" name="Spalte7" dataDxfId="110"/>
    <tableColumn id="8" name="Spalte8" dataDxfId="109"/>
    <tableColumn id="9" name="Spalte9" dataDxfId="108"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107" dataCellStyle="Komma">
      <calculatedColumnFormula>IF(H12="Stunden",$I12*$L12,$L12)</calculatedColumnFormula>
    </tableColumn>
    <tableColumn id="11" name="Spalte11" dataDxfId="106" dataCellStyle="Komma">
      <calculatedColumnFormula>IF(AND(H12="Jahr",AND(K12="Pauschalwerte mit Urlaubsabgeltung")),"0,00",IF(H12="Stunden",($L12*$I12),((($M12/40)*$G12)*$F12)))</calculatedColumnFormula>
    </tableColumn>
    <tableColumn id="12" name="Spalte12" dataDxfId="105"/>
  </tableColumns>
  <tableStyleInfo name="TableStyleLight1" showFirstColumn="0" showLastColumn="0" showRowStripes="1" showColumnStripes="0"/>
</table>
</file>

<file path=xl/tables/table2.xml><?xml version="1.0" encoding="utf-8"?>
<table xmlns="http://schemas.openxmlformats.org/spreadsheetml/2006/main" id="4" name="Tabelle15" displayName="Tabelle15" ref="B11:O29" totalsRowShown="0" headerRowDxfId="104" dataDxfId="102" headerRowBorderDxfId="103" tableBorderDxfId="101" totalsRowBorderDxfId="100" headerRowCellStyle="Komma" dataCellStyle="Komma">
  <autoFilter ref="B11:O29"/>
  <tableColumns count="14">
    <tableColumn id="1" name="Spalte1" dataDxfId="99">
      <calculatedColumnFormula>ROW()-12</calculatedColumnFormula>
    </tableColumn>
    <tableColumn id="2" name="Spalte2" dataDxfId="98"/>
    <tableColumn id="3" name="Spalte3" dataDxfId="97"/>
    <tableColumn id="4" name="Spalte4" dataDxfId="96"/>
    <tableColumn id="5" name="Spalte5" dataDxfId="95" dataCellStyle="Prozent"/>
    <tableColumn id="13" name="Spalte52" dataDxfId="94" dataCellStyle="Prozent"/>
    <tableColumn id="14" name="Spalte53" dataDxfId="93" dataCellStyle="Prozent"/>
    <tableColumn id="6" name="Spalte6" dataDxfId="92"/>
    <tableColumn id="7" name="Spalte7" dataDxfId="91"/>
    <tableColumn id="8" name="Spalte8" dataDxfId="90"/>
    <tableColumn id="9" name="Spalte9" dataDxfId="89" dataCellStyle="Komma"/>
    <tableColumn id="10" name="Spalte10" dataDxfId="88" dataCellStyle="Komma">
      <calculatedColumnFormula>IF(H12="Stunden",$I12*$L12,$L12)</calculatedColumnFormula>
    </tableColumn>
    <tableColumn id="11" name="Spalte11" dataDxfId="87" dataCellStyle="Komma">
      <calculatedColumnFormula>IF(AND(H12="Jahr",AND(K12="Pauschalwerte mit Urlaubsabgeltung")),"0,00",IF(H12="Stunden",($L12*$I12),((($M12/40)*$G12)*$F12)))</calculatedColumnFormula>
    </tableColumn>
    <tableColumn id="12" name="Spalte12" dataDxfId="86"/>
  </tableColumns>
  <tableStyleInfo name="TableStyleLight1" showFirstColumn="0" showLastColumn="0" showRowStripes="1" showColumnStripes="0"/>
</table>
</file>

<file path=xl/tables/table3.xml><?xml version="1.0" encoding="utf-8"?>
<table xmlns="http://schemas.openxmlformats.org/spreadsheetml/2006/main" id="7" name="Tabelle6" displayName="Tabelle6" ref="B13:L35" headerRowCount="0" totalsRowShown="0" headerRowDxfId="85" dataDxfId="83" headerRowBorderDxfId="84" tableBorderDxfId="82" totalsRowBorderDxfId="81">
  <tableColumns count="11">
    <tableColumn id="1" name="Spalte1" headerRowDxfId="80" dataDxfId="79">
      <calculatedColumnFormula>ROW()-12</calculatedColumnFormula>
    </tableColumn>
    <tableColumn id="2" name="Spalte2" headerRowDxfId="78" dataDxfId="77"/>
    <tableColumn id="3" name="Spalte3" headerRowDxfId="76" dataDxfId="75"/>
    <tableColumn id="4" name="Spalte4" headerRowDxfId="74" dataDxfId="73"/>
    <tableColumn id="5" name="Spalte5" headerRowDxfId="72" dataDxfId="71"/>
    <tableColumn id="6" name="Spalte6" headerRowDxfId="70" dataDxfId="69" headerRowCellStyle="Prozent" dataCellStyle="Prozent"/>
    <tableColumn id="7" name="Spalte7" headerRowDxfId="68" dataDxfId="67" headerRowCellStyle="Komma" dataCellStyle="Komma"/>
    <tableColumn id="8" name="Spalte8" headerRowDxfId="66" dataDxfId="65"/>
    <tableColumn id="9" name="Spalte9" headerRowDxfId="64" dataDxfId="63"/>
    <tableColumn id="10" name="Spalte10" headerRowDxfId="62" dataDxfId="61">
      <calculatedColumnFormula>I13</calculatedColumnFormula>
    </tableColumn>
    <tableColumn id="11" name="Spalte11" headerRowDxfId="60" dataDxfId="59"/>
  </tableColumns>
  <tableStyleInfo name="Tabellenformat 1" showFirstColumn="0" showLastColumn="0" showRowStripes="1" showColumnStripes="0"/>
</table>
</file>

<file path=xl/tables/table4.xml><?xml version="1.0" encoding="utf-8"?>
<table xmlns="http://schemas.openxmlformats.org/spreadsheetml/2006/main" id="6" name="UN_LOHN" displayName="UN_LOHN" ref="B13:V30" totalsRowShown="0" headerRowDxfId="58" dataDxfId="56" headerRowBorderDxfId="57" tableBorderDxfId="55" totalsRowBorderDxfId="54" headerRowCellStyle="Komma" dataCellStyle="Komma">
  <autoFilter ref="B13:V30"/>
  <tableColumns count="21">
    <tableColumn id="1" name="Spalte1" dataDxfId="53">
      <calculatedColumnFormula>ROW()-13</calculatedColumnFormula>
    </tableColumn>
    <tableColumn id="16" name="Spalte16" dataDxfId="52"/>
    <tableColumn id="2" name="Spalte2" dataDxfId="51"/>
    <tableColumn id="3" name="Spalte3" dataDxfId="50"/>
    <tableColumn id="4" name="Spalte4" dataDxfId="49"/>
    <tableColumn id="6" name="Spalte6" dataDxfId="48" dataCellStyle="Prozent"/>
    <tableColumn id="5" name="Spalte62" dataDxfId="47" dataCellStyle="Prozent"/>
    <tableColumn id="7" name="Spalte7" dataDxfId="46" dataCellStyle="Komma"/>
    <tableColumn id="9" name="Spalte9" dataDxfId="45" dataCellStyle="Komma"/>
    <tableColumn id="10" name="Spalte10" dataDxfId="44" dataCellStyle="Komma">
      <calculatedColumnFormula>IF(ISBLANK($J14),"0,00",IF($G14="Stunden",VLOOKUP($J14,'Grundlage UN-Lohn'!$M$9:$R$13,2),IF($G14="Monat",VLOOKUP($J14,'Grundlage UN-Lohn'!$M$2:$R$6,2),"0,00")))</calculatedColumnFormula>
    </tableColumn>
    <tableColumn id="18" name="Spalte102" dataDxfId="43" dataCellStyle="Komma"/>
    <tableColumn id="23" name="Spalte1023" dataDxfId="42" dataCellStyle="Komma"/>
    <tableColumn id="22" name="Spalte1022" dataDxfId="41" dataCellStyle="Komma"/>
    <tableColumn id="21" name="Spalte103" dataDxfId="40" dataCellStyle="Komma"/>
    <tableColumn id="11" name="Spalte11" dataDxfId="39" dataCellStyle="Komma">
      <calculatedColumnFormula>IF(ISBLANK($J14),"0,00",IF(AND($G14="Stunden",$L14="Ja"),VLOOKUP($J14,'Grundlage UN-Lohn'!$M$9:$R$13,3),IF(AND($G14="Monat",$L14="Ja"),VLOOKUP($J14,'Grundlage UN-Lohn'!$M$2:$R$6,3),"0,00")))</calculatedColumnFormula>
    </tableColumn>
    <tableColumn id="12" name="Spalte12" dataDxfId="38" dataCellStyle="Komma">
      <calculatedColumnFormula>IF(ISBLANK($J14),"0,00",IF(AND($G14="Stunden",$M14="Ja"),VLOOKUP($J14,'Grundlage UN-Lohn'!$M$9:$R$13,4),IF(AND($G14="Monat",$M14="Ja"),VLOOKUP($J14,'Grundlage UN-Lohn'!$M$2:$R$6,4),"0,00")))</calculatedColumnFormula>
    </tableColumn>
    <tableColumn id="13" name="Spalte13" dataDxfId="37" dataCellStyle="Komma">
      <calculatedColumnFormula>IF(ISBLANK($J14),"0,00",IF(AND($G14="Stunden",$N14="Ja"),VLOOKUP($J14,'Grundlage UN-Lohn'!$M$9:$R$13,5),IF(AND($G14="Monat",$N14="Ja"),VLOOKUP($J14,'Grundlage UN-Lohn'!$M$2:$R$6,5),"0,00")))</calculatedColumnFormula>
    </tableColumn>
    <tableColumn id="14" name="Spalte14" dataDxfId="36" dataCellStyle="Komma">
      <calculatedColumnFormula>IF(ISBLANK($J14),"0,00",IF(AND($G14="Stunden",$O14="Ja"),VLOOKUP($J14,'Grundlage UN-Lohn'!$M$9:$R$13,6),IF(AND($G14="Monat",$O14="Ja"),VLOOKUP($J14,'Grundlage UN-Lohn'!$M$2:$R$6,6),"0,00")))</calculatedColumnFormula>
    </tableColumn>
    <tableColumn id="15" name="Spalte15" dataDxfId="35" dataCellStyle="Komma">
      <calculatedColumnFormula>IF(AND(L14="Nein",M14="Nein",N14="Nein",O14="Nein"),K14,ROUND(K14+(SUM(P14:S14)),0))</calculatedColumnFormula>
    </tableColumn>
    <tableColumn id="17" name="Spalte17" dataDxfId="34" dataCellStyle="Komma">
      <calculatedColumnFormula>IF(G14=0,0,IF(G14="Stunden",T14*I14,IF(G14="Monat",T14*H14)))</calculatedColumnFormula>
    </tableColumn>
    <tableColumn id="20" name="Spalte20" dataDxfId="33"/>
  </tableColumns>
  <tableStyleInfo name="TableStyleLight1" showFirstColumn="0" showLastColumn="0" showRowStripes="1" showColumnStripes="0"/>
</table>
</file>

<file path=xl/tables/table5.xml><?xml version="1.0" encoding="utf-8"?>
<table xmlns="http://schemas.openxmlformats.org/spreadsheetml/2006/main" id="1" name="Tabelle2" displayName="Tabelle2" ref="A12:O29" totalsRowShown="0" tableBorderDxfId="32">
  <autoFilter ref="A12:O29"/>
  <tableColumns count="15">
    <tableColumn id="1" name="Spalte0" dataDxfId="31"/>
    <tableColumn id="2" name="Spalte1" dataDxfId="30">
      <calculatedColumnFormula>ROW()-12</calculatedColumnFormula>
    </tableColumn>
    <tableColumn id="3" name="Spalte2" dataDxfId="29"/>
    <tableColumn id="4" name="Spalte3" dataDxfId="28"/>
    <tableColumn id="8" name="Spalte32" dataDxfId="27"/>
    <tableColumn id="5" name="Spalte4" dataDxfId="26"/>
    <tableColumn id="6" name="Spalte5" dataDxfId="25"/>
    <tableColumn id="7" name="Spalte6" dataDxfId="24"/>
    <tableColumn id="9" name="Spalte7" dataDxfId="23"/>
    <tableColumn id="10" name="Spalte8" dataDxfId="22"/>
    <tableColumn id="11" name="Spalte9" dataDxfId="21"/>
    <tableColumn id="12" name="Spalte10" dataDxfId="20"/>
    <tableColumn id="13" name="Spalte11" dataDxfId="19"/>
    <tableColumn id="14" name="Spalte12" dataDxfId="18">
      <calculatedColumnFormula>($J13-($J13*$L13))+(($J13-($J13*$L13))*$K13)</calculatedColumnFormula>
    </tableColumn>
    <tableColumn id="15" name="Spalte13" dataDxfId="17"/>
  </tableColumns>
  <tableStyleInfo name="Tabellenformat 1" showFirstColumn="0" showLastColumn="0" showRowStripes="1" showColumnStripes="0"/>
</table>
</file>

<file path=xl/tables/table6.xml><?xml version="1.0" encoding="utf-8"?>
<table xmlns="http://schemas.openxmlformats.org/spreadsheetml/2006/main" id="3" name="Tabelle34" displayName="Tabelle34" ref="B12:F25" totalsRowShown="0" headerRowDxfId="16" tableBorderDxfId="15">
  <autoFilter ref="B12:F25"/>
  <tableColumns count="5">
    <tableColumn id="1" name="Spalte1" dataDxfId="14">
      <calculatedColumnFormula>ROW()-12</calculatedColumnFormula>
    </tableColumn>
    <tableColumn id="2" name="Spalte2" dataDxfId="13"/>
    <tableColumn id="3" name="Spalte3" dataDxfId="12"/>
    <tableColumn id="4" name="Spalte4" dataDxfId="11"/>
    <tableColumn id="5" name="Spalte5" dataDxfId="1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sheetPr>
  <dimension ref="A1:M48"/>
  <sheetViews>
    <sheetView showGridLines="0" tabSelected="1" zoomScaleNormal="100" workbookViewId="0">
      <selection activeCell="B20" sqref="B20"/>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300" t="s">
        <v>309</v>
      </c>
      <c r="B3" s="301"/>
      <c r="C3" s="4"/>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302" t="s">
        <v>6</v>
      </c>
      <c r="B5" s="302"/>
      <c r="C5" s="302"/>
      <c r="D5" s="302"/>
      <c r="E5" s="302"/>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303"/>
      <c r="C7" s="303"/>
      <c r="D7" s="303"/>
      <c r="E7" s="25"/>
      <c r="F7" s="25"/>
      <c r="G7" s="26"/>
      <c r="H7" s="9"/>
      <c r="I7" s="10"/>
      <c r="J7" s="10"/>
    </row>
    <row r="8" spans="1:13" ht="34.5" customHeight="1" x14ac:dyDescent="0.25">
      <c r="A8" s="24" t="s">
        <v>9</v>
      </c>
      <c r="B8" s="303"/>
      <c r="C8" s="303"/>
      <c r="D8" s="303"/>
      <c r="E8" s="27"/>
      <c r="F8" s="28"/>
      <c r="G8" s="29"/>
      <c r="H8" s="30"/>
      <c r="I8" s="31"/>
      <c r="J8" s="31"/>
    </row>
    <row r="9" spans="1:13" ht="43.5" x14ac:dyDescent="0.25">
      <c r="A9" s="32" t="s">
        <v>10</v>
      </c>
      <c r="B9" s="304"/>
      <c r="C9" s="304"/>
      <c r="D9" s="304"/>
      <c r="E9" s="25"/>
      <c r="F9" s="28"/>
      <c r="G9" s="24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14</v>
      </c>
      <c r="B14" s="243"/>
      <c r="C14" s="298" t="s">
        <v>221</v>
      </c>
      <c r="D14" s="299"/>
      <c r="E14" s="243"/>
      <c r="F14" s="28"/>
      <c r="G14" s="26"/>
      <c r="H14" s="9"/>
    </row>
    <row r="15" spans="1:13" ht="24.75" x14ac:dyDescent="0.25">
      <c r="A15" s="38" t="s">
        <v>310</v>
      </c>
      <c r="B15" s="243"/>
      <c r="C15" s="298" t="s">
        <v>221</v>
      </c>
      <c r="D15" s="299"/>
      <c r="E15" s="24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81" t="str">
        <f>IF($C$3=1,IF(B32&gt;0,Auswahlmöglichkeiten!G2,IF(B32=0,"Hinweis: Bitte geben Sie die Angaben lt. Zuwendungsbescheid/ Zuweisungsschreiben ein."))," ")</f>
        <v xml:space="preserve"> </v>
      </c>
      <c r="H18" s="16"/>
    </row>
    <row r="19" spans="1:13" ht="24" customHeight="1" x14ac:dyDescent="0.25">
      <c r="A19" s="38"/>
      <c r="B19" s="44" t="s">
        <v>17</v>
      </c>
      <c r="C19" s="38" t="s">
        <v>18</v>
      </c>
      <c r="D19" s="28"/>
      <c r="E19" s="28"/>
      <c r="F19" s="28"/>
      <c r="H19" s="16"/>
    </row>
    <row r="20" spans="1:13" s="3" customFormat="1" ht="24" x14ac:dyDescent="0.2">
      <c r="A20" s="38" t="s">
        <v>311</v>
      </c>
      <c r="B20" s="45"/>
      <c r="C20" s="46">
        <f>SUMIF(Personalausgaben!$A$12:$A$121,$C$3,Personalausgaben!N12:N121)</f>
        <v>0</v>
      </c>
      <c r="D20" s="28"/>
      <c r="E20" s="47"/>
      <c r="F20" s="28"/>
      <c r="G20" s="281"/>
      <c r="H20" s="16"/>
      <c r="K20" s="11"/>
      <c r="L20" s="11"/>
      <c r="M20" s="11"/>
    </row>
    <row r="21" spans="1:13" s="3" customFormat="1" ht="15" hidden="1" customHeight="1" x14ac:dyDescent="0.2">
      <c r="A21" s="38" t="s">
        <v>117</v>
      </c>
      <c r="B21" s="45"/>
      <c r="C21" s="46">
        <f>SUMIF('Personal (VKO) alt'!$A$12:$A$29,$C$3,'Personal (VKO) alt'!N12:N29)</f>
        <v>0</v>
      </c>
      <c r="D21" s="28"/>
      <c r="E21" s="47"/>
      <c r="F21" s="28"/>
      <c r="G21" s="281"/>
      <c r="H21" s="16"/>
      <c r="K21" s="11"/>
      <c r="L21" s="11"/>
      <c r="M21" s="11"/>
    </row>
    <row r="22" spans="1:13" s="3" customFormat="1" ht="15" hidden="1" customHeight="1" x14ac:dyDescent="0.2">
      <c r="A22" s="38" t="s">
        <v>118</v>
      </c>
      <c r="B22" s="45"/>
      <c r="C22" s="46">
        <f>SUMIF('Personal direkte Ausgaben'!$A$13:$A$35,$C$3,'Personal direkte Ausgaben'!K13:K35)</f>
        <v>0</v>
      </c>
      <c r="D22" s="28"/>
      <c r="E22" s="47"/>
      <c r="F22" s="28"/>
      <c r="G22" s="281"/>
      <c r="H22" s="16"/>
      <c r="K22" s="11"/>
      <c r="L22" s="11"/>
      <c r="M22" s="11"/>
    </row>
    <row r="23" spans="1:13" s="3" customFormat="1" ht="15" hidden="1" customHeight="1" x14ac:dyDescent="0.2">
      <c r="A23" s="38" t="s">
        <v>119</v>
      </c>
      <c r="B23" s="45"/>
      <c r="C23" s="46">
        <f>SUMIF(Unternehmerlohn!$A$14:$A$30,C3,Unternehmerlohn!U14:U30)</f>
        <v>0</v>
      </c>
      <c r="D23" s="28"/>
      <c r="E23" s="47"/>
      <c r="F23" s="28"/>
      <c r="G23" s="281"/>
      <c r="H23" s="16"/>
      <c r="K23" s="11"/>
      <c r="L23" s="11"/>
      <c r="M23" s="11"/>
    </row>
    <row r="24" spans="1:13" s="3" customFormat="1" x14ac:dyDescent="0.2">
      <c r="A24" s="38" t="s">
        <v>312</v>
      </c>
      <c r="B24" s="248">
        <f>SUM(B20:B23)*IF($E$15=0,$B$15,$E$15)</f>
        <v>0</v>
      </c>
      <c r="C24" s="248">
        <f>SUM($C$20:$C$23)*IF($E$15=0,$B$15,$E$15)</f>
        <v>0</v>
      </c>
      <c r="D24" s="28"/>
      <c r="E24" s="28"/>
      <c r="F24" s="28"/>
      <c r="G24" s="281"/>
      <c r="H24" s="16"/>
      <c r="K24" s="11"/>
      <c r="L24" s="11"/>
      <c r="M24" s="11"/>
    </row>
    <row r="25" spans="1:13" s="3" customFormat="1" ht="15" hidden="1" customHeight="1" x14ac:dyDescent="0.2">
      <c r="A25" s="38" t="s">
        <v>93</v>
      </c>
      <c r="B25" s="45"/>
      <c r="C25" s="46">
        <f>SUMIFS('Investitionen Sachausgaben'!N10:N29,'Investitionen Sachausgaben'!$A$10:$A$29,$C$3,'Investitionen Sachausgaben'!D10:D29,$A$25)</f>
        <v>0</v>
      </c>
      <c r="D25" s="28"/>
      <c r="E25" s="28"/>
      <c r="F25" s="28"/>
      <c r="G25" s="281"/>
      <c r="K25" s="11"/>
      <c r="L25" s="11"/>
      <c r="M25" s="11"/>
    </row>
    <row r="26" spans="1:13" s="3" customFormat="1" ht="15" hidden="1" customHeight="1" x14ac:dyDescent="0.2">
      <c r="A26" s="38" t="s">
        <v>92</v>
      </c>
      <c r="B26" s="45"/>
      <c r="C26" s="46">
        <f>SUMIFS('Investitionen Sachausgaben'!N11:N29,'Investitionen Sachausgaben'!$A$11:$A$29,$C$3,'Investitionen Sachausgaben'!D11:D29,$A$26)</f>
        <v>0</v>
      </c>
      <c r="D26" s="28"/>
      <c r="E26" s="28"/>
      <c r="F26" s="28"/>
      <c r="G26" s="281"/>
      <c r="H26" s="16"/>
      <c r="K26" s="11"/>
      <c r="L26" s="11"/>
      <c r="M26" s="11"/>
    </row>
    <row r="27" spans="1:13" s="3" customFormat="1" ht="15" hidden="1" customHeight="1" x14ac:dyDescent="0.2">
      <c r="A27" s="38" t="s">
        <v>307</v>
      </c>
      <c r="B27" s="45"/>
      <c r="C27" s="46" t="e">
        <f>SUMIFS('Investitionen Sachausgaben'!N12:N29,'Investitionen Sachausgaben'!$A$11:$A$29,$C$3,'Investitionen Sachausgaben'!D12:D29,$A$27)</f>
        <v>#VALUE!</v>
      </c>
      <c r="D27" s="28"/>
      <c r="E27" s="28"/>
      <c r="F27" s="28"/>
      <c r="G27" s="281"/>
      <c r="H27" s="16"/>
      <c r="K27" s="11"/>
      <c r="L27" s="11"/>
      <c r="M27" s="11"/>
    </row>
    <row r="28" spans="1:13" s="3" customFormat="1" ht="15" hidden="1" customHeight="1" x14ac:dyDescent="0.2">
      <c r="A28" s="38" t="s">
        <v>308</v>
      </c>
      <c r="B28" s="45"/>
      <c r="C28" s="46" t="e">
        <f>SUMIFS('Investitionen Sachausgaben'!N13:N29,'Investitionen Sachausgaben'!$A$11:$A$29,$C$3,'Investitionen Sachausgaben'!D13:D29,$A$28)</f>
        <v>#VALUE!</v>
      </c>
      <c r="D28" s="28"/>
      <c r="E28" s="28"/>
      <c r="F28" s="28"/>
      <c r="G28" s="281"/>
      <c r="H28" s="16"/>
      <c r="K28" s="11"/>
      <c r="L28" s="11"/>
      <c r="M28" s="11"/>
    </row>
    <row r="29" spans="1:13" s="3" customFormat="1" ht="15" hidden="1" customHeight="1" x14ac:dyDescent="0.2">
      <c r="A29" s="38" t="s">
        <v>115</v>
      </c>
      <c r="B29" s="45"/>
      <c r="C29" s="46">
        <f>SUMIFS(Tabelle34[Spalte3],Tabelle34[Spalte4],"Ja",Meilensteine!$A$13:$A$25,$C$3)</f>
        <v>0</v>
      </c>
      <c r="D29" s="28"/>
      <c r="E29" s="28"/>
      <c r="F29" s="28"/>
      <c r="G29" s="281"/>
      <c r="H29" s="16"/>
      <c r="K29" s="11"/>
      <c r="L29" s="11"/>
      <c r="M29" s="11"/>
    </row>
    <row r="30" spans="1:13" s="3" customFormat="1" ht="15" hidden="1" customHeight="1" x14ac:dyDescent="0.2">
      <c r="A30" s="38" t="s">
        <v>21</v>
      </c>
      <c r="B30" s="45"/>
      <c r="C30" s="46">
        <f>SUMIFS('Investitionen Sachausgaben'!N13:N29,'Investitionen Sachausgaben'!$A$13:$A$29,$C$3,'Investitionen Sachausgaben'!D13:D29,$A$30)</f>
        <v>0</v>
      </c>
      <c r="D30" s="28"/>
      <c r="E30" s="28"/>
      <c r="F30" s="28"/>
      <c r="G30" s="281"/>
      <c r="H30" s="16"/>
      <c r="K30" s="11"/>
      <c r="L30" s="11"/>
      <c r="M30" s="11"/>
    </row>
    <row r="31" spans="1:13" s="3" customFormat="1" ht="15" hidden="1" customHeight="1" x14ac:dyDescent="0.2">
      <c r="A31" s="38" t="s">
        <v>22</v>
      </c>
      <c r="B31" s="45"/>
      <c r="C31" s="46">
        <f>SUMIFS('Investitionen Sachausgaben'!N13:N29,'Investitionen Sachausgaben'!$A$13:$A$29,$C$3,'Investitionen Sachausgaben'!D13:D29,$A$31)</f>
        <v>0</v>
      </c>
      <c r="D31" s="28"/>
      <c r="E31" s="28"/>
      <c r="F31" s="28"/>
      <c r="G31" s="26"/>
      <c r="H31" s="16"/>
      <c r="K31" s="11"/>
      <c r="L31" s="11"/>
      <c r="M31" s="11"/>
    </row>
    <row r="32" spans="1:13" s="3" customFormat="1" x14ac:dyDescent="0.2">
      <c r="A32" s="127" t="s">
        <v>23</v>
      </c>
      <c r="B32" s="128">
        <f>SUM(B20:B31)</f>
        <v>0</v>
      </c>
      <c r="C32" s="128">
        <f>C20+C24</f>
        <v>0</v>
      </c>
      <c r="D32" s="28"/>
      <c r="E32" s="28"/>
      <c r="F32" s="28"/>
      <c r="G32" s="48"/>
      <c r="H32" s="16"/>
      <c r="K32" s="11"/>
      <c r="L32" s="11"/>
      <c r="M32" s="11"/>
    </row>
    <row r="33" spans="1:13" s="3" customFormat="1" ht="25.5" customHeight="1" x14ac:dyDescent="0.2">
      <c r="A33" s="129" t="s">
        <v>24</v>
      </c>
      <c r="B33" s="130">
        <f>SUM($B$20:$B$31)*IF($E$14=0,B14,E14)</f>
        <v>0</v>
      </c>
      <c r="C33" s="131">
        <f>IF(SUM(C20:C24)*IF($E$14=0,B14,E14)&gt;$B$33,$B$33,(SUM(C20:C24)*IF($E$14=0,B14,E14)))</f>
        <v>0</v>
      </c>
      <c r="D33" s="28"/>
      <c r="E33" s="49"/>
      <c r="F33" s="49"/>
      <c r="G33" s="50"/>
      <c r="H33" s="16"/>
      <c r="K33" s="11"/>
      <c r="L33" s="11"/>
      <c r="M33" s="11"/>
    </row>
    <row r="34" spans="1:13" s="3" customFormat="1" x14ac:dyDescent="0.2">
      <c r="A34" s="51" t="s">
        <v>25</v>
      </c>
      <c r="B34" s="52">
        <f>B32-B33</f>
        <v>0</v>
      </c>
      <c r="C34" s="53">
        <f>$C$32-$C$33</f>
        <v>0</v>
      </c>
      <c r="D34" s="28"/>
      <c r="E34" s="54"/>
      <c r="F34" s="54"/>
      <c r="G34" s="55"/>
      <c r="H34" s="9"/>
      <c r="K34" s="11"/>
      <c r="L34" s="11"/>
      <c r="M34" s="11"/>
    </row>
    <row r="35" spans="1:13" s="3" customFormat="1" x14ac:dyDescent="0.25">
      <c r="A35" s="38" t="s">
        <v>26</v>
      </c>
      <c r="B35" s="56"/>
      <c r="C35" s="56">
        <v>0</v>
      </c>
      <c r="D35" s="28"/>
      <c r="E35" s="1"/>
      <c r="F35" s="1"/>
      <c r="G35" s="2"/>
      <c r="H35" s="1"/>
      <c r="K35" s="11"/>
      <c r="L35" s="11"/>
      <c r="M35" s="11"/>
    </row>
    <row r="36" spans="1:13" s="3" customFormat="1" x14ac:dyDescent="0.25">
      <c r="A36" s="38" t="s">
        <v>27</v>
      </c>
      <c r="B36" s="56"/>
      <c r="C36" s="46">
        <f>C33-C35</f>
        <v>0</v>
      </c>
      <c r="D36" s="28"/>
      <c r="E36" s="1"/>
      <c r="F36" s="1"/>
      <c r="G36" s="2"/>
      <c r="H36" s="1"/>
      <c r="K36" s="11"/>
      <c r="L36" s="11"/>
      <c r="M36" s="11"/>
    </row>
    <row r="37" spans="1:13" s="3" customFormat="1" x14ac:dyDescent="0.25">
      <c r="A37" s="1"/>
      <c r="B37" s="1"/>
      <c r="C37" s="1"/>
      <c r="D37" s="28"/>
      <c r="E37" s="1"/>
      <c r="F37" s="1"/>
      <c r="G37" s="2"/>
      <c r="H37" s="1"/>
      <c r="K37" s="11"/>
      <c r="L37" s="11"/>
      <c r="M37" s="11"/>
    </row>
    <row r="38" spans="1:13" s="3" customFormat="1" x14ac:dyDescent="0.25">
      <c r="A38" s="1"/>
      <c r="B38" s="1"/>
      <c r="C38" s="1"/>
      <c r="D38" s="28"/>
      <c r="E38" s="1"/>
      <c r="F38" s="1"/>
      <c r="G38" s="2"/>
      <c r="H38" s="1"/>
      <c r="K38" s="11"/>
      <c r="L38" s="11"/>
      <c r="M38" s="11"/>
    </row>
    <row r="39" spans="1:13" s="3" customFormat="1" x14ac:dyDescent="0.25">
      <c r="A39" s="16"/>
      <c r="B39" s="1"/>
      <c r="C39" s="1"/>
      <c r="D39" s="28"/>
      <c r="E39" s="1"/>
      <c r="F39" s="1"/>
      <c r="G39" s="2"/>
      <c r="H39" s="1"/>
      <c r="K39" s="11"/>
      <c r="L39" s="11"/>
      <c r="M39" s="11"/>
    </row>
    <row r="40" spans="1:13" s="3" customFormat="1" x14ac:dyDescent="0.25">
      <c r="A40" s="1"/>
      <c r="B40" s="1"/>
      <c r="C40" s="1"/>
      <c r="D40" s="28"/>
      <c r="E40" s="1"/>
      <c r="F40" s="1"/>
      <c r="G40" s="2"/>
      <c r="H40" s="1"/>
      <c r="K40" s="11"/>
      <c r="L40" s="11"/>
      <c r="M40" s="11"/>
    </row>
    <row r="41" spans="1:13" s="3" customFormat="1" x14ac:dyDescent="0.25">
      <c r="A41" s="1"/>
      <c r="B41" s="1"/>
      <c r="C41" s="1"/>
      <c r="D41" s="28"/>
      <c r="E41" s="1"/>
      <c r="F41" s="1"/>
      <c r="G41" s="2"/>
      <c r="H41" s="1"/>
      <c r="K41" s="11"/>
      <c r="L41" s="11"/>
      <c r="M41" s="11"/>
    </row>
    <row r="42" spans="1:13" s="1" customFormat="1" x14ac:dyDescent="0.25">
      <c r="G42" s="2"/>
      <c r="I42" s="3"/>
      <c r="J42" s="3"/>
      <c r="K42" s="11"/>
      <c r="L42" s="11"/>
      <c r="M42" s="11"/>
    </row>
    <row r="43" spans="1:13" s="1" customFormat="1" x14ac:dyDescent="0.25">
      <c r="G43" s="2"/>
      <c r="I43" s="3"/>
      <c r="J43" s="3"/>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row r="47" spans="1:13" s="1" customFormat="1" x14ac:dyDescent="0.25">
      <c r="G47" s="2"/>
      <c r="I47" s="3"/>
      <c r="J47" s="3"/>
      <c r="K47" s="11"/>
      <c r="L47" s="11"/>
      <c r="M47" s="11"/>
    </row>
    <row r="48" spans="1:13" s="1" customFormat="1" x14ac:dyDescent="0.25">
      <c r="G48" s="2"/>
      <c r="I48" s="3"/>
      <c r="J48" s="3"/>
      <c r="K48" s="11"/>
      <c r="L48" s="11"/>
      <c r="M48" s="11"/>
    </row>
  </sheetData>
  <sheetProtection algorithmName="SHA-512" hashValue="DV71Uk1vjrRz6oCsKO6zjeHkTAKYRnkmW5oYCUZNvdTYHVSRWqibLfZ0Ulvz5IOskU7z49PrIL35uX0q9RstSw==" saltValue="SDxXzvRIu8/3e3JZP+glmA==" spinCount="100000" sheet="1" objects="1" scenarios="1"/>
  <mergeCells count="7">
    <mergeCell ref="C14:D14"/>
    <mergeCell ref="C15:D15"/>
    <mergeCell ref="A3:B3"/>
    <mergeCell ref="A5:E5"/>
    <mergeCell ref="B7:D7"/>
    <mergeCell ref="B8:D8"/>
    <mergeCell ref="B9:D9"/>
  </mergeCells>
  <conditionalFormatting sqref="E14:E15">
    <cfRule type="cellIs" dxfId="9" priority="2" operator="equal">
      <formula>0</formula>
    </cfRule>
  </conditionalFormatting>
  <conditionalFormatting sqref="B14:B15">
    <cfRule type="cellIs" dxfId="8" priority="1" operator="equal">
      <formula>0</formula>
    </cfRule>
  </conditionalFormatting>
  <dataValidations count="1">
    <dataValidation allowBlank="1" showErrorMessage="1" sqref="G1:G8 B16:E1048576 F1:F1048576 I25:XFD25 H1:XFD24 H26:XFD1048576 G20:G1048576 B1:E13 G10:G18 A1:A1048576"/>
  </dataValidations>
  <pageMargins left="0.70866141732283472" right="0.70866141732283472" top="0.78740157480314965" bottom="0.78740157480314965" header="0.31496062992125984" footer="0.31496062992125984"/>
  <pageSetup paperSize="9" scale="55" orientation="landscape" r:id="rId1"/>
  <headerFooter>
    <oddFooter>&amp;L[Produktname]&amp;C
zahlenmäßiger Nachweis&amp;R
Stand 09.12.2024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4" customWidth="1"/>
    <col min="7" max="7" width="23.42578125" bestFit="1" customWidth="1"/>
    <col min="8" max="8" width="22.42578125" bestFit="1" customWidth="1"/>
  </cols>
  <sheetData>
    <row r="4" spans="1:10" x14ac:dyDescent="0.25">
      <c r="A4" s="114" t="s">
        <v>73</v>
      </c>
      <c r="B4" s="115"/>
      <c r="C4" s="115"/>
      <c r="D4" s="115"/>
    </row>
    <row r="5" spans="1:10" x14ac:dyDescent="0.25">
      <c r="A5" s="116" t="s">
        <v>74</v>
      </c>
      <c r="B5" s="115"/>
      <c r="C5" s="115"/>
      <c r="D5" s="115"/>
    </row>
    <row r="9" spans="1:10" x14ac:dyDescent="0.25">
      <c r="A9" s="350" t="s">
        <v>75</v>
      </c>
      <c r="B9" s="350"/>
      <c r="C9" s="350"/>
      <c r="D9" s="350"/>
    </row>
    <row r="10" spans="1:10" x14ac:dyDescent="0.25">
      <c r="A10" s="351" t="s">
        <v>76</v>
      </c>
      <c r="B10" s="351"/>
      <c r="C10" s="351"/>
      <c r="D10" s="351"/>
    </row>
    <row r="11" spans="1:10" x14ac:dyDescent="0.25">
      <c r="A11" s="117" t="s">
        <v>77</v>
      </c>
      <c r="B11" s="118" t="s">
        <v>78</v>
      </c>
      <c r="C11" s="117"/>
      <c r="D11" s="117"/>
      <c r="G11" t="s">
        <v>79</v>
      </c>
      <c r="H11" t="s">
        <v>80</v>
      </c>
      <c r="J11" t="s">
        <v>81</v>
      </c>
    </row>
    <row r="12" spans="1:10" x14ac:dyDescent="0.25">
      <c r="A12" s="119" t="s">
        <v>71</v>
      </c>
      <c r="B12" s="120">
        <v>46.5</v>
      </c>
      <c r="C12" s="120"/>
      <c r="D12" s="120"/>
      <c r="G12" s="121"/>
      <c r="H12" s="121"/>
      <c r="J12" t="s">
        <v>82</v>
      </c>
    </row>
    <row r="13" spans="1:10" x14ac:dyDescent="0.25">
      <c r="A13" s="119" t="s">
        <v>83</v>
      </c>
      <c r="B13" s="120">
        <v>30.5</v>
      </c>
      <c r="C13" s="120"/>
      <c r="D13" s="120"/>
      <c r="G13" s="121"/>
      <c r="H13" s="121"/>
      <c r="J13" t="s">
        <v>84</v>
      </c>
    </row>
    <row r="14" spans="1:10" x14ac:dyDescent="0.25">
      <c r="A14" s="119" t="s">
        <v>85</v>
      </c>
      <c r="B14" s="120">
        <v>28.5</v>
      </c>
      <c r="C14" s="120"/>
      <c r="D14" s="120"/>
      <c r="G14" s="121"/>
      <c r="H14" s="121"/>
    </row>
    <row r="15" spans="1:10" x14ac:dyDescent="0.25">
      <c r="A15" s="119" t="s">
        <v>86</v>
      </c>
      <c r="B15" s="120">
        <v>22</v>
      </c>
      <c r="C15" s="120"/>
      <c r="D15" s="120"/>
      <c r="G15" s="121"/>
      <c r="H15" s="121"/>
    </row>
    <row r="16" spans="1:10" x14ac:dyDescent="0.25">
      <c r="A16" s="119" t="s">
        <v>87</v>
      </c>
      <c r="B16" s="120">
        <v>18</v>
      </c>
      <c r="C16" s="120"/>
      <c r="D16" s="120"/>
      <c r="G16" s="121"/>
      <c r="H16" s="121"/>
    </row>
    <row r="17" spans="1:8" x14ac:dyDescent="0.25">
      <c r="A17" s="119" t="s">
        <v>111</v>
      </c>
      <c r="B17" s="120">
        <v>16</v>
      </c>
      <c r="C17" s="120"/>
      <c r="D17" s="120"/>
      <c r="G17" s="121"/>
      <c r="H17" s="121"/>
    </row>
    <row r="18" spans="1:8" x14ac:dyDescent="0.25">
      <c r="A18" s="119"/>
      <c r="B18" s="120"/>
      <c r="C18" s="120"/>
      <c r="D18" s="120"/>
      <c r="G18" s="121"/>
      <c r="H18" s="121"/>
    </row>
    <row r="19" spans="1:8" x14ac:dyDescent="0.25">
      <c r="A19" s="117" t="s">
        <v>77</v>
      </c>
      <c r="B19" s="117" t="s">
        <v>88</v>
      </c>
      <c r="C19" s="120"/>
      <c r="D19" s="120"/>
      <c r="G19" s="121"/>
      <c r="H19" s="121"/>
    </row>
    <row r="20" spans="1:8" x14ac:dyDescent="0.25">
      <c r="A20" s="119" t="s">
        <v>71</v>
      </c>
      <c r="B20" s="120">
        <v>8092</v>
      </c>
      <c r="C20" s="120"/>
      <c r="D20" s="120"/>
      <c r="G20" s="121"/>
      <c r="H20" s="121"/>
    </row>
    <row r="21" spans="1:8" x14ac:dyDescent="0.25">
      <c r="A21" s="119" t="s">
        <v>83</v>
      </c>
      <c r="B21" s="120">
        <v>5318</v>
      </c>
      <c r="C21" s="120"/>
      <c r="D21" s="120"/>
      <c r="G21" s="121"/>
      <c r="H21" s="121"/>
    </row>
    <row r="22" spans="1:8" x14ac:dyDescent="0.25">
      <c r="A22" s="119" t="s">
        <v>85</v>
      </c>
      <c r="B22" s="120">
        <v>4969</v>
      </c>
      <c r="C22" s="120"/>
      <c r="D22" s="120"/>
      <c r="G22" s="121"/>
      <c r="H22" s="121"/>
    </row>
    <row r="23" spans="1:8" x14ac:dyDescent="0.25">
      <c r="A23" s="119" t="s">
        <v>86</v>
      </c>
      <c r="B23" s="120">
        <v>3787</v>
      </c>
      <c r="C23" s="120"/>
      <c r="D23" s="120"/>
      <c r="G23" s="121"/>
      <c r="H23" s="121"/>
    </row>
    <row r="24" spans="1:8" x14ac:dyDescent="0.25">
      <c r="A24" s="119" t="s">
        <v>87</v>
      </c>
      <c r="B24" s="120">
        <v>3109</v>
      </c>
      <c r="C24" s="120"/>
      <c r="D24" s="120"/>
      <c r="G24" s="121"/>
      <c r="H24" s="121"/>
    </row>
    <row r="25" spans="1:8" x14ac:dyDescent="0.25">
      <c r="A25" s="119" t="s">
        <v>111</v>
      </c>
      <c r="B25" s="120">
        <v>2771</v>
      </c>
      <c r="C25" s="120"/>
      <c r="D25" s="120"/>
      <c r="G25" s="121"/>
      <c r="H25" s="121"/>
    </row>
    <row r="26" spans="1:8" x14ac:dyDescent="0.25">
      <c r="A26" s="119"/>
      <c r="B26" s="120"/>
      <c r="C26" s="120"/>
      <c r="D26" s="120"/>
      <c r="G26" s="121"/>
      <c r="H26" s="121"/>
    </row>
    <row r="27" spans="1:8" x14ac:dyDescent="0.25">
      <c r="A27" s="117" t="s">
        <v>77</v>
      </c>
      <c r="B27" s="117" t="s">
        <v>89</v>
      </c>
      <c r="C27" s="120"/>
      <c r="D27" s="120"/>
      <c r="G27" s="121"/>
      <c r="H27" s="121"/>
    </row>
    <row r="28" spans="1:8" x14ac:dyDescent="0.25">
      <c r="A28" s="119" t="s">
        <v>71</v>
      </c>
      <c r="B28" s="120">
        <v>97102</v>
      </c>
      <c r="C28" s="120"/>
      <c r="D28" s="120"/>
      <c r="G28" s="121"/>
      <c r="H28" s="121"/>
    </row>
    <row r="29" spans="1:8" x14ac:dyDescent="0.25">
      <c r="A29" s="119" t="s">
        <v>83</v>
      </c>
      <c r="B29" s="120">
        <v>63818</v>
      </c>
      <c r="C29" s="120"/>
      <c r="D29" s="120"/>
      <c r="G29" s="121"/>
      <c r="H29" s="121"/>
    </row>
    <row r="30" spans="1:8" x14ac:dyDescent="0.25">
      <c r="A30" s="119" t="s">
        <v>85</v>
      </c>
      <c r="B30" s="120">
        <v>59633</v>
      </c>
      <c r="C30" s="120"/>
      <c r="D30" s="120"/>
      <c r="G30" s="121"/>
      <c r="H30" s="121"/>
    </row>
    <row r="31" spans="1:8" x14ac:dyDescent="0.25">
      <c r="A31" s="119" t="s">
        <v>86</v>
      </c>
      <c r="B31" s="120">
        <v>45445</v>
      </c>
      <c r="C31" s="120"/>
      <c r="D31" s="120"/>
      <c r="G31" s="121"/>
      <c r="H31" s="121"/>
    </row>
    <row r="32" spans="1:8" x14ac:dyDescent="0.25">
      <c r="A32" s="119" t="s">
        <v>87</v>
      </c>
      <c r="B32" s="120">
        <v>37314</v>
      </c>
      <c r="C32" s="120"/>
      <c r="D32" s="120"/>
      <c r="G32" s="121"/>
      <c r="H32" s="121"/>
    </row>
    <row r="33" spans="1:8" x14ac:dyDescent="0.25">
      <c r="A33" s="119" t="s">
        <v>111</v>
      </c>
      <c r="B33" s="120">
        <v>33257</v>
      </c>
      <c r="C33" s="120"/>
      <c r="D33" s="120"/>
      <c r="G33" s="121"/>
      <c r="H33" s="121"/>
    </row>
    <row r="34" spans="1:8" x14ac:dyDescent="0.25">
      <c r="A34" s="119"/>
      <c r="B34" s="120"/>
      <c r="C34" s="120"/>
      <c r="D34" s="120"/>
      <c r="G34" s="121"/>
      <c r="H34" s="121"/>
    </row>
    <row r="35" spans="1:8" x14ac:dyDescent="0.25">
      <c r="A35" s="122"/>
      <c r="B35" s="122"/>
      <c r="C35" s="123"/>
      <c r="D35" s="123"/>
      <c r="G35" s="121"/>
      <c r="H35" s="121"/>
    </row>
    <row r="36" spans="1:8" x14ac:dyDescent="0.25">
      <c r="A36" s="351" t="s">
        <v>90</v>
      </c>
      <c r="B36" s="351"/>
      <c r="C36" s="351"/>
      <c r="D36" s="351"/>
      <c r="G36" s="121"/>
      <c r="H36" s="121"/>
    </row>
    <row r="37" spans="1:8" x14ac:dyDescent="0.25">
      <c r="A37" s="117" t="s">
        <v>77</v>
      </c>
      <c r="B37" s="118" t="s">
        <v>78</v>
      </c>
      <c r="C37" s="117"/>
      <c r="D37" s="117"/>
      <c r="G37" s="121"/>
      <c r="H37" s="121"/>
    </row>
    <row r="38" spans="1:8" x14ac:dyDescent="0.25">
      <c r="A38" s="119" t="s">
        <v>71</v>
      </c>
      <c r="B38" s="120">
        <v>52.5</v>
      </c>
      <c r="C38" s="120"/>
      <c r="D38" s="120"/>
      <c r="G38" s="121"/>
      <c r="H38" s="121"/>
    </row>
    <row r="39" spans="1:8" x14ac:dyDescent="0.25">
      <c r="A39" s="119" t="s">
        <v>83</v>
      </c>
      <c r="B39" s="120">
        <v>34.5</v>
      </c>
      <c r="C39" s="120"/>
      <c r="D39" s="120"/>
      <c r="G39" s="121"/>
      <c r="H39" s="121"/>
    </row>
    <row r="40" spans="1:8" x14ac:dyDescent="0.25">
      <c r="A40" s="119" t="s">
        <v>85</v>
      </c>
      <c r="B40" s="120">
        <v>32</v>
      </c>
      <c r="C40" s="120"/>
      <c r="D40" s="120"/>
      <c r="G40" s="121"/>
      <c r="H40" s="121"/>
    </row>
    <row r="41" spans="1:8" x14ac:dyDescent="0.25">
      <c r="A41" s="119" t="s">
        <v>86</v>
      </c>
      <c r="B41" s="120">
        <v>24.5</v>
      </c>
      <c r="C41" s="120"/>
      <c r="D41" s="120"/>
      <c r="G41" s="121"/>
      <c r="H41" s="121"/>
    </row>
    <row r="42" spans="1:8" x14ac:dyDescent="0.25">
      <c r="A42" s="119" t="s">
        <v>87</v>
      </c>
      <c r="B42" s="120">
        <v>20</v>
      </c>
      <c r="C42" s="120"/>
      <c r="D42" s="120"/>
      <c r="G42" s="121"/>
      <c r="H42" s="121"/>
    </row>
    <row r="43" spans="1:8" x14ac:dyDescent="0.25">
      <c r="A43" s="119" t="s">
        <v>111</v>
      </c>
      <c r="B43" s="120">
        <v>18</v>
      </c>
      <c r="C43" s="120"/>
      <c r="D43" s="120"/>
      <c r="G43" s="121"/>
      <c r="H43" s="121"/>
    </row>
    <row r="45" spans="1:8" x14ac:dyDescent="0.25">
      <c r="A45" s="117" t="s">
        <v>77</v>
      </c>
      <c r="B45" s="117" t="s">
        <v>88</v>
      </c>
    </row>
    <row r="46" spans="1:8" x14ac:dyDescent="0.25">
      <c r="A46" s="119" t="s">
        <v>71</v>
      </c>
      <c r="B46" s="120">
        <v>9103</v>
      </c>
    </row>
    <row r="47" spans="1:8" x14ac:dyDescent="0.25">
      <c r="A47" s="119" t="s">
        <v>83</v>
      </c>
      <c r="B47" s="120">
        <v>5983</v>
      </c>
    </row>
    <row r="48" spans="1:8" x14ac:dyDescent="0.25">
      <c r="A48" s="119" t="s">
        <v>85</v>
      </c>
      <c r="B48" s="120">
        <v>5591</v>
      </c>
    </row>
    <row r="49" spans="1:2" x14ac:dyDescent="0.25">
      <c r="A49" s="119" t="s">
        <v>86</v>
      </c>
      <c r="B49" s="120">
        <v>4260</v>
      </c>
    </row>
    <row r="50" spans="1:2" x14ac:dyDescent="0.25">
      <c r="A50" s="119" t="s">
        <v>87</v>
      </c>
      <c r="B50" s="120">
        <v>3498</v>
      </c>
    </row>
    <row r="51" spans="1:2" x14ac:dyDescent="0.25">
      <c r="A51" s="119" t="s">
        <v>111</v>
      </c>
      <c r="B51" s="120">
        <v>3118</v>
      </c>
    </row>
    <row r="53" spans="1:2" x14ac:dyDescent="0.25">
      <c r="A53" s="117" t="s">
        <v>77</v>
      </c>
      <c r="B53" s="117" t="s">
        <v>89</v>
      </c>
    </row>
    <row r="54" spans="1:2" x14ac:dyDescent="0.25">
      <c r="A54" s="119" t="s">
        <v>71</v>
      </c>
      <c r="B54" s="120">
        <v>0</v>
      </c>
    </row>
    <row r="55" spans="1:2" x14ac:dyDescent="0.25">
      <c r="A55" s="119" t="s">
        <v>83</v>
      </c>
      <c r="B55" s="120">
        <v>0</v>
      </c>
    </row>
    <row r="56" spans="1:2" x14ac:dyDescent="0.25">
      <c r="A56" s="119" t="s">
        <v>85</v>
      </c>
      <c r="B56" s="120">
        <v>0</v>
      </c>
    </row>
    <row r="57" spans="1:2" x14ac:dyDescent="0.25">
      <c r="A57" s="119" t="s">
        <v>86</v>
      </c>
      <c r="B57" s="120">
        <v>0</v>
      </c>
    </row>
    <row r="58" spans="1:2" x14ac:dyDescent="0.25">
      <c r="A58" s="119" t="s">
        <v>87</v>
      </c>
      <c r="B58" s="120">
        <v>0</v>
      </c>
    </row>
    <row r="59" spans="1:2" x14ac:dyDescent="0.25">
      <c r="A59" s="119" t="s">
        <v>111</v>
      </c>
      <c r="B59" s="120">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62" t="s">
        <v>82</v>
      </c>
      <c r="N1" s="208" t="s">
        <v>147</v>
      </c>
      <c r="O1" s="208" t="s">
        <v>148</v>
      </c>
      <c r="P1" s="208" t="s">
        <v>149</v>
      </c>
      <c r="Q1" s="208" t="s">
        <v>150</v>
      </c>
      <c r="R1" s="208" t="s">
        <v>151</v>
      </c>
    </row>
    <row r="2" spans="1:20" x14ac:dyDescent="0.25">
      <c r="A2" t="s">
        <v>152</v>
      </c>
      <c r="I2" s="209">
        <v>0.16</v>
      </c>
      <c r="J2" s="210">
        <v>28.6</v>
      </c>
      <c r="L2" t="s">
        <v>153</v>
      </c>
      <c r="M2" s="162" t="s">
        <v>71</v>
      </c>
      <c r="N2" s="211">
        <v>5536.48</v>
      </c>
      <c r="O2" s="211">
        <v>384.58</v>
      </c>
      <c r="P2" s="211">
        <v>73.77</v>
      </c>
      <c r="Q2" s="211">
        <v>514.89</v>
      </c>
      <c r="R2" s="211">
        <v>71.97</v>
      </c>
      <c r="S2" s="212"/>
    </row>
    <row r="3" spans="1:20" x14ac:dyDescent="0.25">
      <c r="I3" s="209">
        <v>0.33</v>
      </c>
      <c r="J3" s="210">
        <v>57.2</v>
      </c>
      <c r="L3" t="s">
        <v>154</v>
      </c>
      <c r="M3" s="162" t="s">
        <v>83</v>
      </c>
      <c r="N3" s="211">
        <v>3436.03</v>
      </c>
      <c r="O3" s="211">
        <v>273.16000000000003</v>
      </c>
      <c r="P3" s="211">
        <v>52.4</v>
      </c>
      <c r="Q3" s="211">
        <v>319.55</v>
      </c>
      <c r="R3" s="211">
        <v>44.67</v>
      </c>
      <c r="S3" s="212"/>
    </row>
    <row r="4" spans="1:20" ht="15.75" thickBot="1" x14ac:dyDescent="0.3">
      <c r="I4" s="209">
        <v>0.375</v>
      </c>
      <c r="J4" s="210">
        <v>65</v>
      </c>
      <c r="L4" t="s">
        <v>155</v>
      </c>
      <c r="M4" s="162" t="s">
        <v>85</v>
      </c>
      <c r="N4" s="211">
        <v>3210.7</v>
      </c>
      <c r="O4" s="211">
        <v>255.25</v>
      </c>
      <c r="P4" s="211">
        <v>48.96</v>
      </c>
      <c r="Q4" s="211">
        <v>298.60000000000002</v>
      </c>
      <c r="R4" s="211">
        <v>41.74</v>
      </c>
      <c r="S4" s="212"/>
    </row>
    <row r="5" spans="1:20" x14ac:dyDescent="0.25">
      <c r="A5" s="356"/>
      <c r="B5" s="213" t="s">
        <v>156</v>
      </c>
      <c r="C5" s="213" t="s">
        <v>156</v>
      </c>
      <c r="D5" s="213" t="s">
        <v>156</v>
      </c>
      <c r="E5" s="213" t="s">
        <v>156</v>
      </c>
      <c r="F5" s="213" t="s">
        <v>156</v>
      </c>
      <c r="I5" s="209">
        <v>0.75</v>
      </c>
      <c r="J5" s="210">
        <v>130</v>
      </c>
      <c r="M5" s="162" t="s">
        <v>86</v>
      </c>
      <c r="N5" s="211">
        <v>2446.77</v>
      </c>
      <c r="O5" s="211">
        <v>194.52</v>
      </c>
      <c r="P5" s="211">
        <v>37.31</v>
      </c>
      <c r="Q5" s="211">
        <v>227.55</v>
      </c>
      <c r="R5" s="211">
        <v>31.81</v>
      </c>
      <c r="S5" s="212"/>
    </row>
    <row r="6" spans="1:20" x14ac:dyDescent="0.25">
      <c r="A6" s="357"/>
      <c r="B6" s="214" t="s">
        <v>157</v>
      </c>
      <c r="C6" s="214" t="s">
        <v>158</v>
      </c>
      <c r="D6" s="214" t="s">
        <v>159</v>
      </c>
      <c r="E6" s="214" t="s">
        <v>160</v>
      </c>
      <c r="F6" s="214" t="s">
        <v>161</v>
      </c>
      <c r="M6" s="162" t="s">
        <v>87</v>
      </c>
      <c r="N6" s="211">
        <v>2009.01</v>
      </c>
      <c r="O6" s="211">
        <v>159.72</v>
      </c>
      <c r="P6" s="211">
        <v>30.64</v>
      </c>
      <c r="Q6" s="211">
        <v>186.84</v>
      </c>
      <c r="R6" s="211">
        <v>26.12</v>
      </c>
      <c r="S6" s="212"/>
    </row>
    <row r="7" spans="1:20" ht="30" customHeight="1" x14ac:dyDescent="0.25">
      <c r="A7" s="357"/>
      <c r="B7" s="215" t="s">
        <v>162</v>
      </c>
      <c r="C7" s="215" t="s">
        <v>163</v>
      </c>
      <c r="D7" s="215" t="s">
        <v>164</v>
      </c>
      <c r="E7" s="215" t="s">
        <v>165</v>
      </c>
      <c r="F7" s="215" t="s">
        <v>166</v>
      </c>
      <c r="O7" s="216"/>
      <c r="P7" s="216"/>
      <c r="Q7" s="216"/>
      <c r="R7" s="216"/>
      <c r="S7" s="216"/>
      <c r="T7" s="216"/>
    </row>
    <row r="8" spans="1:20" ht="21.75" customHeight="1" x14ac:dyDescent="0.25">
      <c r="A8" s="357"/>
      <c r="B8" s="215" t="s">
        <v>167</v>
      </c>
      <c r="C8" s="215"/>
      <c r="D8" s="215" t="s">
        <v>168</v>
      </c>
      <c r="E8" s="215"/>
      <c r="F8" s="215"/>
      <c r="M8" s="162" t="s">
        <v>81</v>
      </c>
      <c r="N8" s="208" t="s">
        <v>147</v>
      </c>
      <c r="O8" s="208" t="s">
        <v>148</v>
      </c>
      <c r="P8" s="208" t="s">
        <v>149</v>
      </c>
      <c r="Q8" s="208" t="s">
        <v>150</v>
      </c>
      <c r="R8" s="208" t="s">
        <v>151</v>
      </c>
      <c r="S8" s="212"/>
      <c r="T8" s="216"/>
    </row>
    <row r="9" spans="1:20" ht="15.75" thickBot="1" x14ac:dyDescent="0.3">
      <c r="A9" s="357"/>
      <c r="B9" s="215" t="s">
        <v>169</v>
      </c>
      <c r="C9" s="215" t="s">
        <v>169</v>
      </c>
      <c r="D9" s="215" t="s">
        <v>169</v>
      </c>
      <c r="E9" s="217" t="s">
        <v>169</v>
      </c>
      <c r="F9" s="215" t="s">
        <v>169</v>
      </c>
      <c r="M9" s="162" t="s">
        <v>71</v>
      </c>
      <c r="N9" s="211">
        <v>31.82</v>
      </c>
      <c r="O9" s="211">
        <v>2.21</v>
      </c>
      <c r="P9" s="211">
        <v>0.42</v>
      </c>
      <c r="Q9" s="211">
        <v>2.96</v>
      </c>
      <c r="R9" s="211">
        <v>0.41</v>
      </c>
      <c r="S9" s="212"/>
      <c r="T9" s="216"/>
    </row>
    <row r="10" spans="1:20" ht="39" thickTop="1" x14ac:dyDescent="0.25">
      <c r="A10" s="218" t="s">
        <v>170</v>
      </c>
      <c r="B10" s="355" t="s">
        <v>171</v>
      </c>
      <c r="C10" s="355" t="s">
        <v>172</v>
      </c>
      <c r="D10" s="355" t="s">
        <v>173</v>
      </c>
      <c r="E10" s="355" t="s">
        <v>174</v>
      </c>
      <c r="F10" s="355" t="s">
        <v>175</v>
      </c>
      <c r="M10" s="162" t="s">
        <v>83</v>
      </c>
      <c r="N10" s="211">
        <v>19.75</v>
      </c>
      <c r="O10" s="211">
        <v>1.57</v>
      </c>
      <c r="P10" s="211">
        <v>0.3</v>
      </c>
      <c r="Q10" s="211">
        <v>1.84</v>
      </c>
      <c r="R10" s="211">
        <v>0.26</v>
      </c>
      <c r="S10" s="212"/>
      <c r="T10" s="216"/>
    </row>
    <row r="11" spans="1:20" x14ac:dyDescent="0.25">
      <c r="A11" s="219" t="s">
        <v>176</v>
      </c>
      <c r="B11" s="353"/>
      <c r="C11" s="353"/>
      <c r="D11" s="353"/>
      <c r="E11" s="353"/>
      <c r="F11" s="353"/>
      <c r="M11" s="162" t="s">
        <v>85</v>
      </c>
      <c r="N11" s="211">
        <v>18.45</v>
      </c>
      <c r="O11" s="211">
        <v>1.47</v>
      </c>
      <c r="P11" s="211">
        <v>0.28000000000000003</v>
      </c>
      <c r="Q11" s="211">
        <v>1.72</v>
      </c>
      <c r="R11" s="211">
        <v>0.24</v>
      </c>
      <c r="S11" s="212"/>
      <c r="T11" s="216"/>
    </row>
    <row r="12" spans="1:20" ht="15.75" thickBot="1" x14ac:dyDescent="0.3">
      <c r="A12" s="220" t="s">
        <v>177</v>
      </c>
      <c r="B12" s="354"/>
      <c r="C12" s="354"/>
      <c r="D12" s="354"/>
      <c r="E12" s="354"/>
      <c r="F12" s="354"/>
      <c r="M12" s="162" t="s">
        <v>86</v>
      </c>
      <c r="N12" s="211">
        <v>14.06</v>
      </c>
      <c r="O12" s="211">
        <v>1.1200000000000001</v>
      </c>
      <c r="P12" s="211">
        <v>0.21</v>
      </c>
      <c r="Q12" s="211">
        <v>1.31</v>
      </c>
      <c r="R12" s="211">
        <v>0.18</v>
      </c>
      <c r="S12" s="212"/>
      <c r="T12" s="216"/>
    </row>
    <row r="13" spans="1:20" x14ac:dyDescent="0.25">
      <c r="A13" s="219" t="s">
        <v>178</v>
      </c>
      <c r="B13" s="352" t="s">
        <v>179</v>
      </c>
      <c r="C13" s="352">
        <v>689.78</v>
      </c>
      <c r="D13" s="352">
        <v>644.54999999999995</v>
      </c>
      <c r="E13" s="352">
        <v>491.19</v>
      </c>
      <c r="F13" s="352">
        <v>403.31</v>
      </c>
      <c r="M13" s="162" t="s">
        <v>87</v>
      </c>
      <c r="N13" s="211">
        <v>11.55</v>
      </c>
      <c r="O13" s="211">
        <v>0.92</v>
      </c>
      <c r="P13" s="211">
        <v>0.18</v>
      </c>
      <c r="Q13" s="211">
        <v>1.07</v>
      </c>
      <c r="R13" s="211">
        <v>0.15</v>
      </c>
      <c r="S13" s="216"/>
      <c r="T13" s="216"/>
    </row>
    <row r="14" spans="1:20" x14ac:dyDescent="0.25">
      <c r="A14" s="219" t="s">
        <v>180</v>
      </c>
      <c r="B14" s="353"/>
      <c r="C14" s="353"/>
      <c r="D14" s="353"/>
      <c r="E14" s="353"/>
      <c r="F14" s="353"/>
      <c r="N14" s="216"/>
      <c r="O14" s="216"/>
      <c r="P14" s="216"/>
      <c r="Q14" s="216"/>
      <c r="R14" s="216"/>
      <c r="S14" s="216"/>
      <c r="T14" s="216"/>
    </row>
    <row r="15" spans="1:20" ht="51" x14ac:dyDescent="0.25">
      <c r="A15" s="219" t="s">
        <v>181</v>
      </c>
      <c r="B15" s="353"/>
      <c r="C15" s="353"/>
      <c r="D15" s="353"/>
      <c r="E15" s="353"/>
      <c r="F15" s="353"/>
    </row>
    <row r="16" spans="1:20" ht="15.75" thickBot="1" x14ac:dyDescent="0.3">
      <c r="A16" s="220" t="s">
        <v>182</v>
      </c>
      <c r="B16" s="354"/>
      <c r="C16" s="354"/>
      <c r="D16" s="354"/>
      <c r="E16" s="354"/>
      <c r="F16" s="354"/>
    </row>
    <row r="17" spans="1:6" x14ac:dyDescent="0.25">
      <c r="A17" s="219" t="s">
        <v>183</v>
      </c>
      <c r="B17" s="352">
        <v>384.58</v>
      </c>
      <c r="C17" s="352">
        <v>273.16000000000003</v>
      </c>
      <c r="D17" s="352">
        <v>255.25</v>
      </c>
      <c r="E17" s="352">
        <v>194.52</v>
      </c>
      <c r="F17" s="352">
        <v>159.72</v>
      </c>
    </row>
    <row r="18" spans="1:6" x14ac:dyDescent="0.25">
      <c r="A18" s="219" t="s">
        <v>184</v>
      </c>
      <c r="B18" s="353"/>
      <c r="C18" s="353"/>
      <c r="D18" s="353"/>
      <c r="E18" s="353"/>
      <c r="F18" s="353"/>
    </row>
    <row r="19" spans="1:6" ht="26.25" thickBot="1" x14ac:dyDescent="0.3">
      <c r="A19" s="220" t="s">
        <v>185</v>
      </c>
      <c r="B19" s="354"/>
      <c r="C19" s="354"/>
      <c r="D19" s="354"/>
      <c r="E19" s="354"/>
      <c r="F19" s="354"/>
    </row>
    <row r="20" spans="1:6" x14ac:dyDescent="0.25">
      <c r="A20" s="219" t="s">
        <v>186</v>
      </c>
      <c r="B20" s="352">
        <v>73.77</v>
      </c>
      <c r="C20" s="352">
        <v>52.4</v>
      </c>
      <c r="D20" s="352">
        <v>48.96</v>
      </c>
      <c r="E20" s="352">
        <v>37.31</v>
      </c>
      <c r="F20" s="352">
        <v>30.64</v>
      </c>
    </row>
    <row r="21" spans="1:6" x14ac:dyDescent="0.25">
      <c r="A21" s="219" t="s">
        <v>187</v>
      </c>
      <c r="B21" s="353"/>
      <c r="C21" s="353"/>
      <c r="D21" s="353"/>
      <c r="E21" s="353"/>
      <c r="F21" s="353"/>
    </row>
    <row r="22" spans="1:6" ht="26.25" thickBot="1" x14ac:dyDescent="0.3">
      <c r="A22" s="220" t="s">
        <v>185</v>
      </c>
      <c r="B22" s="354"/>
      <c r="C22" s="354"/>
      <c r="D22" s="354"/>
      <c r="E22" s="354"/>
      <c r="F22" s="354"/>
    </row>
    <row r="23" spans="1:6" x14ac:dyDescent="0.25">
      <c r="A23" s="219" t="s">
        <v>188</v>
      </c>
      <c r="B23" s="352">
        <v>514.89</v>
      </c>
      <c r="C23" s="352">
        <v>319.55</v>
      </c>
      <c r="D23" s="352">
        <v>298.60000000000002</v>
      </c>
      <c r="E23" s="352">
        <v>227.55</v>
      </c>
      <c r="F23" s="352">
        <v>186.84</v>
      </c>
    </row>
    <row r="24" spans="1:6" ht="15.75" thickBot="1" x14ac:dyDescent="0.3">
      <c r="A24" s="220" t="s">
        <v>189</v>
      </c>
      <c r="B24" s="354"/>
      <c r="C24" s="354"/>
      <c r="D24" s="354"/>
      <c r="E24" s="354"/>
      <c r="F24" s="354"/>
    </row>
    <row r="25" spans="1:6" x14ac:dyDescent="0.25">
      <c r="A25" s="219" t="s">
        <v>190</v>
      </c>
      <c r="B25" s="352">
        <v>71.97</v>
      </c>
      <c r="C25" s="352">
        <v>44.67</v>
      </c>
      <c r="D25" s="352">
        <v>41.74</v>
      </c>
      <c r="E25" s="352">
        <v>31.81</v>
      </c>
      <c r="F25" s="352">
        <v>26.12</v>
      </c>
    </row>
    <row r="26" spans="1:6" x14ac:dyDescent="0.25">
      <c r="A26" s="219" t="s">
        <v>191</v>
      </c>
      <c r="B26" s="353"/>
      <c r="C26" s="353"/>
      <c r="D26" s="353"/>
      <c r="E26" s="353"/>
      <c r="F26" s="353"/>
    </row>
    <row r="27" spans="1:6" ht="15.75" thickBot="1" x14ac:dyDescent="0.3">
      <c r="A27" s="220" t="s">
        <v>192</v>
      </c>
      <c r="B27" s="354"/>
      <c r="C27" s="354"/>
      <c r="D27" s="354"/>
      <c r="E27" s="354"/>
      <c r="F27" s="354"/>
    </row>
    <row r="28" spans="1:6" ht="15.75" thickBot="1" x14ac:dyDescent="0.3">
      <c r="A28" s="220" t="s">
        <v>193</v>
      </c>
      <c r="B28" s="221" t="s">
        <v>194</v>
      </c>
      <c r="C28" s="221" t="s">
        <v>195</v>
      </c>
      <c r="D28" s="221" t="s">
        <v>196</v>
      </c>
      <c r="E28" s="221" t="s">
        <v>197</v>
      </c>
      <c r="F28" s="221" t="s">
        <v>198</v>
      </c>
    </row>
    <row r="29" spans="1:6" ht="15.75" thickBot="1" x14ac:dyDescent="0.3">
      <c r="A29" s="222" t="s">
        <v>199</v>
      </c>
      <c r="B29" s="223" t="s">
        <v>200</v>
      </c>
      <c r="C29" s="223" t="s">
        <v>201</v>
      </c>
      <c r="D29" s="223" t="s">
        <v>202</v>
      </c>
      <c r="E29" s="223" t="s">
        <v>203</v>
      </c>
      <c r="F29" s="223" t="s">
        <v>204</v>
      </c>
    </row>
    <row r="30" spans="1:6" x14ac:dyDescent="0.25">
      <c r="A30" s="218" t="s">
        <v>205</v>
      </c>
      <c r="B30" s="352">
        <v>31.82</v>
      </c>
      <c r="C30" s="352">
        <v>19.75</v>
      </c>
      <c r="D30" s="352">
        <v>18.45</v>
      </c>
      <c r="E30" s="352">
        <v>14.06</v>
      </c>
      <c r="F30" s="352">
        <v>11.55</v>
      </c>
    </row>
    <row r="31" spans="1:6" ht="15.75" thickBot="1" x14ac:dyDescent="0.3">
      <c r="A31" s="220" t="s">
        <v>206</v>
      </c>
      <c r="B31" s="354"/>
      <c r="C31" s="354"/>
      <c r="D31" s="354"/>
      <c r="E31" s="354"/>
      <c r="F31" s="354"/>
    </row>
    <row r="32" spans="1:6" x14ac:dyDescent="0.25">
      <c r="A32" s="219" t="s">
        <v>207</v>
      </c>
      <c r="B32" s="352">
        <v>6.01</v>
      </c>
      <c r="C32" s="352">
        <v>3.96</v>
      </c>
      <c r="D32" s="352">
        <v>3.7</v>
      </c>
      <c r="E32" s="352">
        <v>2.82</v>
      </c>
      <c r="F32" s="352">
        <v>2.3199999999999998</v>
      </c>
    </row>
    <row r="33" spans="1:6" ht="38.25" x14ac:dyDescent="0.25">
      <c r="A33" s="219" t="s">
        <v>208</v>
      </c>
      <c r="B33" s="353"/>
      <c r="C33" s="353"/>
      <c r="D33" s="353"/>
      <c r="E33" s="353"/>
      <c r="F33" s="353"/>
    </row>
    <row r="34" spans="1:6" ht="15.75" thickBot="1" x14ac:dyDescent="0.3">
      <c r="A34" s="220" t="s">
        <v>209</v>
      </c>
      <c r="B34" s="354"/>
      <c r="C34" s="354"/>
      <c r="D34" s="354"/>
      <c r="E34" s="354"/>
      <c r="F34" s="354"/>
    </row>
    <row r="35" spans="1:6" x14ac:dyDescent="0.25">
      <c r="A35" s="219" t="s">
        <v>183</v>
      </c>
      <c r="B35" s="352">
        <v>2.21</v>
      </c>
      <c r="C35" s="352">
        <v>1.57</v>
      </c>
      <c r="D35" s="352">
        <v>1.47</v>
      </c>
      <c r="E35" s="352">
        <v>1.1200000000000001</v>
      </c>
      <c r="F35" s="352">
        <v>0.92</v>
      </c>
    </row>
    <row r="36" spans="1:6" x14ac:dyDescent="0.25">
      <c r="A36" s="219" t="s">
        <v>184</v>
      </c>
      <c r="B36" s="353"/>
      <c r="C36" s="353"/>
      <c r="D36" s="353"/>
      <c r="E36" s="353"/>
      <c r="F36" s="353"/>
    </row>
    <row r="37" spans="1:6" ht="26.25" thickBot="1" x14ac:dyDescent="0.3">
      <c r="A37" s="220" t="s">
        <v>210</v>
      </c>
      <c r="B37" s="354"/>
      <c r="C37" s="354"/>
      <c r="D37" s="354"/>
      <c r="E37" s="354"/>
      <c r="F37" s="354"/>
    </row>
    <row r="38" spans="1:6" x14ac:dyDescent="0.25">
      <c r="A38" s="219" t="s">
        <v>186</v>
      </c>
      <c r="B38" s="352">
        <v>0.42</v>
      </c>
      <c r="C38" s="352">
        <v>0.3</v>
      </c>
      <c r="D38" s="352">
        <v>0.28000000000000003</v>
      </c>
      <c r="E38" s="352">
        <v>0.21</v>
      </c>
      <c r="F38" s="352">
        <v>0.18</v>
      </c>
    </row>
    <row r="39" spans="1:6" x14ac:dyDescent="0.25">
      <c r="A39" s="219" t="s">
        <v>211</v>
      </c>
      <c r="B39" s="353"/>
      <c r="C39" s="353"/>
      <c r="D39" s="353"/>
      <c r="E39" s="353"/>
      <c r="F39" s="353"/>
    </row>
    <row r="40" spans="1:6" ht="26.25" thickBot="1" x14ac:dyDescent="0.3">
      <c r="A40" s="220" t="s">
        <v>210</v>
      </c>
      <c r="B40" s="354"/>
      <c r="C40" s="354"/>
      <c r="D40" s="354"/>
      <c r="E40" s="354"/>
      <c r="F40" s="354"/>
    </row>
    <row r="41" spans="1:6" x14ac:dyDescent="0.25">
      <c r="A41" s="219" t="s">
        <v>188</v>
      </c>
      <c r="B41" s="352">
        <v>2.96</v>
      </c>
      <c r="C41" s="352">
        <v>1.84</v>
      </c>
      <c r="D41" s="352">
        <v>1.72</v>
      </c>
      <c r="E41" s="352">
        <v>1.31</v>
      </c>
      <c r="F41" s="352">
        <v>1.07</v>
      </c>
    </row>
    <row r="42" spans="1:6" ht="15.75" thickBot="1" x14ac:dyDescent="0.3">
      <c r="A42" s="220" t="s">
        <v>189</v>
      </c>
      <c r="B42" s="354"/>
      <c r="C42" s="354"/>
      <c r="D42" s="354"/>
      <c r="E42" s="354"/>
      <c r="F42" s="354"/>
    </row>
    <row r="43" spans="1:6" x14ac:dyDescent="0.25">
      <c r="A43" s="219" t="s">
        <v>190</v>
      </c>
      <c r="B43" s="352">
        <v>0.41</v>
      </c>
      <c r="C43" s="352">
        <v>0.26</v>
      </c>
      <c r="D43" s="352">
        <v>0.24</v>
      </c>
      <c r="E43" s="352">
        <v>0.18</v>
      </c>
      <c r="F43" s="352">
        <v>0.15</v>
      </c>
    </row>
    <row r="44" spans="1:6" x14ac:dyDescent="0.25">
      <c r="A44" s="219" t="s">
        <v>191</v>
      </c>
      <c r="B44" s="353"/>
      <c r="C44" s="353"/>
      <c r="D44" s="353"/>
      <c r="E44" s="353"/>
      <c r="F44" s="353"/>
    </row>
    <row r="45" spans="1:6" ht="15.75" thickBot="1" x14ac:dyDescent="0.3">
      <c r="A45" s="220" t="s">
        <v>212</v>
      </c>
      <c r="B45" s="354"/>
      <c r="C45" s="354"/>
      <c r="D45" s="354"/>
      <c r="E45" s="354"/>
      <c r="F45" s="354"/>
    </row>
    <row r="46" spans="1:6" ht="15.75" thickBot="1" x14ac:dyDescent="0.3">
      <c r="A46" s="220" t="s">
        <v>213</v>
      </c>
      <c r="B46" s="221">
        <v>37.83</v>
      </c>
      <c r="C46" s="221">
        <v>23.71</v>
      </c>
      <c r="D46" s="221">
        <v>22.16</v>
      </c>
      <c r="E46" s="221">
        <v>16.88</v>
      </c>
      <c r="F46" s="221">
        <v>13.86</v>
      </c>
    </row>
    <row r="47" spans="1:6" ht="15.75" thickBot="1" x14ac:dyDescent="0.3">
      <c r="A47" s="222" t="s">
        <v>199</v>
      </c>
      <c r="B47" s="223">
        <v>38</v>
      </c>
      <c r="C47" s="223">
        <v>24</v>
      </c>
      <c r="D47" s="223">
        <v>22</v>
      </c>
      <c r="E47" s="223">
        <v>17</v>
      </c>
      <c r="F47" s="223">
        <v>14</v>
      </c>
    </row>
    <row r="48" spans="1:6" x14ac:dyDescent="0.25">
      <c r="A48" s="224"/>
    </row>
  </sheetData>
  <mergeCells count="61">
    <mergeCell ref="F10:F12"/>
    <mergeCell ref="A5:A9"/>
    <mergeCell ref="B10:B12"/>
    <mergeCell ref="C10:C12"/>
    <mergeCell ref="D10:D12"/>
    <mergeCell ref="E10:E12"/>
    <mergeCell ref="B17:B19"/>
    <mergeCell ref="C17:C19"/>
    <mergeCell ref="D17:D19"/>
    <mergeCell ref="E17:E19"/>
    <mergeCell ref="F17:F19"/>
    <mergeCell ref="B13:B16"/>
    <mergeCell ref="C13:C16"/>
    <mergeCell ref="D13:D16"/>
    <mergeCell ref="E13:E16"/>
    <mergeCell ref="F13:F16"/>
    <mergeCell ref="B23:B24"/>
    <mergeCell ref="C23:C24"/>
    <mergeCell ref="D23:D24"/>
    <mergeCell ref="E23:E24"/>
    <mergeCell ref="F23:F24"/>
    <mergeCell ref="B20:B22"/>
    <mergeCell ref="C20:C22"/>
    <mergeCell ref="D20:D22"/>
    <mergeCell ref="E20:E22"/>
    <mergeCell ref="F20:F22"/>
    <mergeCell ref="B30:B31"/>
    <mergeCell ref="C30:C31"/>
    <mergeCell ref="D30:D31"/>
    <mergeCell ref="E30:E31"/>
    <mergeCell ref="F30:F31"/>
    <mergeCell ref="B25:B27"/>
    <mergeCell ref="C25:C27"/>
    <mergeCell ref="D25:D27"/>
    <mergeCell ref="E25:E27"/>
    <mergeCell ref="F25:F27"/>
    <mergeCell ref="B35:B37"/>
    <mergeCell ref="C35:C37"/>
    <mergeCell ref="D35:D37"/>
    <mergeCell ref="E35:E37"/>
    <mergeCell ref="F35:F37"/>
    <mergeCell ref="B32:B34"/>
    <mergeCell ref="C32:C34"/>
    <mergeCell ref="D32:D34"/>
    <mergeCell ref="E32:E34"/>
    <mergeCell ref="F32:F34"/>
    <mergeCell ref="B41:B42"/>
    <mergeCell ref="C41:C42"/>
    <mergeCell ref="D41:D42"/>
    <mergeCell ref="E41:E42"/>
    <mergeCell ref="F41:F42"/>
    <mergeCell ref="B38:B40"/>
    <mergeCell ref="C38:C40"/>
    <mergeCell ref="D38:D40"/>
    <mergeCell ref="E38:E40"/>
    <mergeCell ref="F38:F40"/>
    <mergeCell ref="B43:B45"/>
    <mergeCell ref="C43:C45"/>
    <mergeCell ref="D43:D45"/>
    <mergeCell ref="E43:E45"/>
    <mergeCell ref="F43:F45"/>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28"/>
  <sheetViews>
    <sheetView workbookViewId="0">
      <selection activeCell="E41" sqref="E41"/>
    </sheetView>
  </sheetViews>
  <sheetFormatPr baseColWidth="10" defaultRowHeight="15" x14ac:dyDescent="0.25"/>
  <cols>
    <col min="1" max="1" width="8.5703125" bestFit="1" customWidth="1"/>
    <col min="2" max="2" width="28.7109375" bestFit="1"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 min="9" max="9" width="34.42578125" customWidth="1"/>
  </cols>
  <sheetData>
    <row r="1" spans="1:9" x14ac:dyDescent="0.25">
      <c r="A1" s="137" t="s">
        <v>101</v>
      </c>
      <c r="B1" s="137" t="s">
        <v>30</v>
      </c>
      <c r="C1" s="137" t="s">
        <v>19</v>
      </c>
      <c r="D1" s="137" t="s">
        <v>233</v>
      </c>
      <c r="E1" s="358" t="s">
        <v>234</v>
      </c>
      <c r="F1" s="359"/>
      <c r="G1" s="137" t="s">
        <v>232</v>
      </c>
      <c r="H1" s="137" t="s">
        <v>269</v>
      </c>
      <c r="I1" s="279" t="s">
        <v>306</v>
      </c>
    </row>
    <row r="2" spans="1:9" ht="30" x14ac:dyDescent="0.25">
      <c r="A2" s="138" t="s">
        <v>102</v>
      </c>
      <c r="B2" s="139" t="s">
        <v>92</v>
      </c>
      <c r="C2" s="138" t="s">
        <v>94</v>
      </c>
      <c r="D2" s="249" t="s">
        <v>238</v>
      </c>
      <c r="E2" s="254" t="s">
        <v>239</v>
      </c>
      <c r="G2" s="276" t="s">
        <v>268</v>
      </c>
      <c r="H2" t="s">
        <v>270</v>
      </c>
      <c r="I2" t="s">
        <v>299</v>
      </c>
    </row>
    <row r="3" spans="1:9" x14ac:dyDescent="0.25">
      <c r="A3" s="138" t="s">
        <v>103</v>
      </c>
      <c r="B3" s="139" t="s">
        <v>93</v>
      </c>
      <c r="C3" s="138" t="s">
        <v>95</v>
      </c>
      <c r="D3" s="249" t="s">
        <v>240</v>
      </c>
      <c r="E3" s="249"/>
      <c r="F3" s="253" t="s">
        <v>246</v>
      </c>
      <c r="H3" t="s">
        <v>271</v>
      </c>
      <c r="I3" t="s">
        <v>300</v>
      </c>
    </row>
    <row r="4" spans="1:9" x14ac:dyDescent="0.25">
      <c r="A4" s="138" t="s">
        <v>0</v>
      </c>
      <c r="B4" s="139" t="s">
        <v>104</v>
      </c>
      <c r="C4" s="138" t="s">
        <v>96</v>
      </c>
      <c r="D4" s="249" t="s">
        <v>241</v>
      </c>
      <c r="E4" s="251" t="s">
        <v>235</v>
      </c>
      <c r="G4" s="251"/>
      <c r="H4" t="s">
        <v>272</v>
      </c>
      <c r="I4" s="280" t="s">
        <v>301</v>
      </c>
    </row>
    <row r="5" spans="1:9" x14ac:dyDescent="0.25">
      <c r="A5" s="138"/>
      <c r="B5" s="139" t="s">
        <v>21</v>
      </c>
      <c r="C5" s="138" t="s">
        <v>97</v>
      </c>
      <c r="D5" s="249"/>
      <c r="E5" s="275" t="s">
        <v>236</v>
      </c>
      <c r="F5" s="138"/>
      <c r="G5" s="251"/>
      <c r="H5" t="s">
        <v>273</v>
      </c>
      <c r="I5" t="s">
        <v>302</v>
      </c>
    </row>
    <row r="6" spans="1:9" x14ac:dyDescent="0.25">
      <c r="A6" s="138"/>
      <c r="B6" s="139" t="s">
        <v>22</v>
      </c>
      <c r="C6" s="138" t="s">
        <v>98</v>
      </c>
      <c r="D6" s="249"/>
      <c r="E6" s="249"/>
      <c r="F6" s="252" t="s">
        <v>247</v>
      </c>
      <c r="G6" s="252"/>
      <c r="H6" t="s">
        <v>274</v>
      </c>
      <c r="I6" t="s">
        <v>303</v>
      </c>
    </row>
    <row r="7" spans="1:9" x14ac:dyDescent="0.25">
      <c r="A7" s="138"/>
      <c r="B7" s="138" t="s">
        <v>231</v>
      </c>
      <c r="C7" s="139" t="s">
        <v>99</v>
      </c>
      <c r="D7" s="250"/>
      <c r="E7" s="249"/>
      <c r="F7" s="252" t="s">
        <v>248</v>
      </c>
      <c r="G7" s="252"/>
      <c r="H7" t="s">
        <v>275</v>
      </c>
      <c r="I7" t="s">
        <v>304</v>
      </c>
    </row>
    <row r="8" spans="1:9" x14ac:dyDescent="0.25">
      <c r="A8" s="138"/>
      <c r="C8" s="139" t="s">
        <v>100</v>
      </c>
      <c r="D8" s="250"/>
      <c r="E8" s="249"/>
      <c r="F8" s="252" t="s">
        <v>249</v>
      </c>
      <c r="G8" s="252"/>
      <c r="H8" t="s">
        <v>276</v>
      </c>
      <c r="I8" t="s">
        <v>305</v>
      </c>
    </row>
    <row r="9" spans="1:9" x14ac:dyDescent="0.25">
      <c r="A9" s="138"/>
      <c r="B9" s="138"/>
      <c r="C9" s="138"/>
      <c r="D9" s="249"/>
      <c r="E9" s="249"/>
      <c r="F9" s="252" t="s">
        <v>250</v>
      </c>
      <c r="G9" s="252"/>
      <c r="H9" t="s">
        <v>277</v>
      </c>
    </row>
    <row r="10" spans="1:9" x14ac:dyDescent="0.25">
      <c r="A10" s="138"/>
      <c r="B10" s="138"/>
      <c r="C10" s="138"/>
      <c r="D10" s="249"/>
      <c r="E10" s="249"/>
      <c r="F10" s="252" t="s">
        <v>251</v>
      </c>
      <c r="G10" s="252"/>
      <c r="H10" t="s">
        <v>278</v>
      </c>
    </row>
    <row r="11" spans="1:9" x14ac:dyDescent="0.25">
      <c r="A11" s="138"/>
      <c r="B11" s="138"/>
      <c r="C11" s="138"/>
      <c r="D11" s="249"/>
      <c r="E11" s="249"/>
      <c r="F11" s="252" t="s">
        <v>252</v>
      </c>
      <c r="G11" s="252"/>
      <c r="H11" t="s">
        <v>279</v>
      </c>
    </row>
    <row r="12" spans="1:9" x14ac:dyDescent="0.25">
      <c r="A12" s="138"/>
      <c r="B12" s="138"/>
      <c r="C12" s="138"/>
      <c r="D12" s="249"/>
      <c r="E12" s="249"/>
      <c r="F12" s="252" t="s">
        <v>253</v>
      </c>
      <c r="G12" s="252"/>
      <c r="H12" t="s">
        <v>280</v>
      </c>
    </row>
    <row r="13" spans="1:9" x14ac:dyDescent="0.25">
      <c r="A13" s="138"/>
      <c r="B13" s="138"/>
      <c r="C13" s="138"/>
      <c r="D13" s="249"/>
      <c r="E13" s="249"/>
      <c r="F13" s="252" t="s">
        <v>254</v>
      </c>
      <c r="G13" s="252"/>
      <c r="H13" t="s">
        <v>281</v>
      </c>
    </row>
    <row r="14" spans="1:9" x14ac:dyDescent="0.25">
      <c r="A14" s="138"/>
      <c r="B14" s="138"/>
      <c r="C14" s="138"/>
      <c r="D14" s="249"/>
      <c r="E14" s="249"/>
      <c r="F14" s="252" t="s">
        <v>255</v>
      </c>
      <c r="G14" s="252"/>
      <c r="H14" t="s">
        <v>282</v>
      </c>
    </row>
    <row r="15" spans="1:9" x14ac:dyDescent="0.25">
      <c r="A15" s="138"/>
      <c r="B15" s="138"/>
      <c r="C15" s="138"/>
      <c r="D15" s="249"/>
      <c r="E15" s="249"/>
      <c r="F15" s="252" t="s">
        <v>256</v>
      </c>
      <c r="G15" s="252"/>
      <c r="H15" t="s">
        <v>283</v>
      </c>
    </row>
    <row r="16" spans="1:9" x14ac:dyDescent="0.25">
      <c r="A16" s="138"/>
      <c r="B16" s="138"/>
      <c r="C16" s="138"/>
      <c r="D16" s="249"/>
      <c r="E16" s="275" t="s">
        <v>237</v>
      </c>
      <c r="G16" s="251"/>
      <c r="H16" t="s">
        <v>284</v>
      </c>
    </row>
    <row r="17" spans="1:8" x14ac:dyDescent="0.25">
      <c r="A17" s="138"/>
      <c r="B17" s="138"/>
      <c r="C17" s="138"/>
      <c r="D17" s="249"/>
      <c r="E17" s="249"/>
      <c r="F17" s="252" t="s">
        <v>257</v>
      </c>
      <c r="G17" s="252"/>
      <c r="H17" t="s">
        <v>285</v>
      </c>
    </row>
    <row r="18" spans="1:8" x14ac:dyDescent="0.25">
      <c r="A18" s="138"/>
      <c r="B18" s="138"/>
      <c r="C18" s="138"/>
      <c r="D18" s="249"/>
      <c r="E18" s="249"/>
      <c r="F18" s="252" t="s">
        <v>258</v>
      </c>
      <c r="G18" s="252"/>
      <c r="H18" t="s">
        <v>286</v>
      </c>
    </row>
    <row r="19" spans="1:8" x14ac:dyDescent="0.25">
      <c r="A19" s="138"/>
      <c r="B19" s="138"/>
      <c r="C19" s="138"/>
      <c r="D19" s="249"/>
      <c r="E19" s="249"/>
      <c r="F19" s="252" t="s">
        <v>259</v>
      </c>
      <c r="G19" s="252"/>
      <c r="H19" t="s">
        <v>287</v>
      </c>
    </row>
    <row r="20" spans="1:8" x14ac:dyDescent="0.25">
      <c r="A20" s="138"/>
      <c r="B20" s="138"/>
      <c r="C20" s="138"/>
      <c r="D20" s="249"/>
      <c r="E20" s="249"/>
      <c r="F20" s="252" t="s">
        <v>260</v>
      </c>
      <c r="G20" s="252"/>
      <c r="H20" t="s">
        <v>288</v>
      </c>
    </row>
    <row r="21" spans="1:8" x14ac:dyDescent="0.25">
      <c r="A21" s="138"/>
      <c r="B21" s="138"/>
      <c r="C21" s="138"/>
      <c r="D21" s="249"/>
      <c r="E21" s="249"/>
      <c r="F21" s="252" t="s">
        <v>261</v>
      </c>
      <c r="G21" s="252"/>
      <c r="H21" t="s">
        <v>289</v>
      </c>
    </row>
    <row r="22" spans="1:8" x14ac:dyDescent="0.25">
      <c r="A22" s="138"/>
      <c r="B22" s="138"/>
      <c r="C22" s="138"/>
      <c r="D22" s="138"/>
      <c r="E22" s="251" t="s">
        <v>245</v>
      </c>
      <c r="G22" s="251"/>
      <c r="H22" t="s">
        <v>290</v>
      </c>
    </row>
    <row r="23" spans="1:8" x14ac:dyDescent="0.25">
      <c r="A23" s="138"/>
      <c r="B23" s="138"/>
      <c r="C23" s="138"/>
      <c r="D23" s="138"/>
      <c r="E23" s="138"/>
      <c r="F23" s="252" t="s">
        <v>262</v>
      </c>
      <c r="G23" s="252"/>
      <c r="H23" t="s">
        <v>291</v>
      </c>
    </row>
    <row r="24" spans="1:8" x14ac:dyDescent="0.25">
      <c r="A24" s="138"/>
      <c r="B24" s="138"/>
      <c r="C24" s="138"/>
      <c r="D24" s="138"/>
      <c r="E24" s="138"/>
      <c r="F24" s="252" t="s">
        <v>263</v>
      </c>
      <c r="G24" s="252"/>
      <c r="H24" t="s">
        <v>292</v>
      </c>
    </row>
    <row r="25" spans="1:8" x14ac:dyDescent="0.25">
      <c r="A25" s="138"/>
      <c r="B25" s="138"/>
      <c r="C25" s="138"/>
      <c r="D25" s="138"/>
      <c r="E25" s="138"/>
      <c r="F25" s="252" t="s">
        <v>264</v>
      </c>
      <c r="G25" s="252"/>
      <c r="H25" t="s">
        <v>293</v>
      </c>
    </row>
    <row r="26" spans="1:8" x14ac:dyDescent="0.25">
      <c r="A26" s="138"/>
      <c r="B26" s="138"/>
      <c r="C26" s="138"/>
      <c r="D26" s="138"/>
      <c r="E26" s="138"/>
      <c r="F26" s="252" t="s">
        <v>265</v>
      </c>
      <c r="G26" s="252"/>
      <c r="H26" t="s">
        <v>294</v>
      </c>
    </row>
    <row r="27" spans="1:8" x14ac:dyDescent="0.25">
      <c r="A27" s="138"/>
      <c r="B27" s="138"/>
      <c r="C27" s="138"/>
      <c r="D27" s="138"/>
      <c r="E27" s="138"/>
      <c r="F27" s="252" t="s">
        <v>266</v>
      </c>
      <c r="G27" s="252"/>
      <c r="H27" t="s">
        <v>295</v>
      </c>
    </row>
    <row r="28" spans="1:8" x14ac:dyDescent="0.25">
      <c r="A28" s="138"/>
      <c r="B28" s="138"/>
      <c r="C28" s="138"/>
      <c r="D28" s="138"/>
      <c r="E28" s="138"/>
      <c r="F28" s="252" t="s">
        <v>267</v>
      </c>
      <c r="G28" s="252"/>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300" t="s">
        <v>91</v>
      </c>
      <c r="B3" s="301"/>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302" t="s">
        <v>6</v>
      </c>
      <c r="B5" s="302"/>
      <c r="C5" s="302"/>
      <c r="D5" s="302"/>
      <c r="E5" s="302"/>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303"/>
      <c r="C7" s="303"/>
      <c r="D7" s="303"/>
      <c r="E7" s="25"/>
      <c r="F7" s="25"/>
      <c r="G7" s="26"/>
      <c r="H7" s="9"/>
      <c r="I7" s="10"/>
      <c r="J7" s="10"/>
    </row>
    <row r="8" spans="1:13" ht="34.5" customHeight="1" x14ac:dyDescent="0.25">
      <c r="A8" s="24" t="s">
        <v>9</v>
      </c>
      <c r="B8" s="303"/>
      <c r="C8" s="303"/>
      <c r="D8" s="303"/>
      <c r="E8" s="27"/>
      <c r="F8" s="28"/>
      <c r="G8" s="29"/>
      <c r="H8" s="30"/>
      <c r="I8" s="31"/>
      <c r="J8" s="31"/>
    </row>
    <row r="9" spans="1:13" ht="43.5" x14ac:dyDescent="0.25">
      <c r="A9" s="32" t="s">
        <v>10</v>
      </c>
      <c r="B9" s="304"/>
      <c r="C9" s="304"/>
      <c r="D9" s="304"/>
      <c r="E9" s="25"/>
      <c r="F9" s="28"/>
      <c r="G9" s="24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243</v>
      </c>
      <c r="B14" s="39">
        <v>1</v>
      </c>
      <c r="C14" s="298" t="s">
        <v>221</v>
      </c>
      <c r="D14" s="299"/>
      <c r="E14" s="243"/>
      <c r="F14" s="28"/>
      <c r="G14" s="26"/>
      <c r="H14" s="9"/>
    </row>
    <row r="15" spans="1:13" ht="24.75" x14ac:dyDescent="0.25">
      <c r="A15" s="38" t="s">
        <v>242</v>
      </c>
      <c r="B15" s="39">
        <v>1</v>
      </c>
      <c r="C15" s="298" t="s">
        <v>221</v>
      </c>
      <c r="D15" s="299"/>
      <c r="E15" s="24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296</v>
      </c>
      <c r="E18" s="28"/>
      <c r="F18" s="28"/>
      <c r="G18" s="43"/>
      <c r="H18" s="16"/>
    </row>
    <row r="19" spans="1:13" ht="24" customHeight="1" x14ac:dyDescent="0.25">
      <c r="A19" s="38"/>
      <c r="B19" s="44" t="s">
        <v>17</v>
      </c>
      <c r="C19" s="38" t="s">
        <v>18</v>
      </c>
      <c r="D19" s="38" t="s">
        <v>18</v>
      </c>
      <c r="E19" s="28"/>
      <c r="F19" s="28"/>
      <c r="G19" s="305"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116</v>
      </c>
      <c r="B20" s="45">
        <v>1000000</v>
      </c>
      <c r="C20" s="46">
        <f>Personalausgaben!N122</f>
        <v>0</v>
      </c>
      <c r="D20" s="46" t="e">
        <f>Personalausgaben!#REF!</f>
        <v>#REF!</v>
      </c>
      <c r="E20" s="47"/>
      <c r="F20" s="28"/>
      <c r="G20" s="305"/>
      <c r="H20" s="16"/>
      <c r="K20" s="11"/>
      <c r="L20" s="11"/>
      <c r="M20" s="11"/>
    </row>
    <row r="21" spans="1:13" s="3" customFormat="1" x14ac:dyDescent="0.2">
      <c r="A21" s="38" t="s">
        <v>117</v>
      </c>
      <c r="B21" s="45">
        <v>1000000</v>
      </c>
      <c r="C21" s="46">
        <f>'Personal (VKO) alt'!N30</f>
        <v>0</v>
      </c>
      <c r="D21" s="46" t="e">
        <f>'Personal (VKO) alt'!#REF!</f>
        <v>#REF!</v>
      </c>
      <c r="E21" s="47"/>
      <c r="F21" s="28"/>
      <c r="G21" s="305"/>
      <c r="H21" s="16"/>
      <c r="K21" s="11"/>
      <c r="L21" s="11"/>
      <c r="M21" s="11"/>
    </row>
    <row r="22" spans="1:13" s="3" customFormat="1" x14ac:dyDescent="0.2">
      <c r="A22" s="38" t="s">
        <v>118</v>
      </c>
      <c r="B22" s="45">
        <v>1000000</v>
      </c>
      <c r="C22" s="46" t="e">
        <f>'Personal direkte Ausgaben'!#REF!</f>
        <v>#REF!</v>
      </c>
      <c r="D22" s="46" t="e">
        <f>'Personal direkte Ausgaben'!#REF!</f>
        <v>#REF!</v>
      </c>
      <c r="E22" s="47"/>
      <c r="F22" s="28"/>
      <c r="G22" s="305"/>
      <c r="H22" s="16"/>
      <c r="K22" s="11"/>
      <c r="L22" s="11"/>
      <c r="M22" s="11"/>
    </row>
    <row r="23" spans="1:13" s="3" customFormat="1" x14ac:dyDescent="0.2">
      <c r="A23" s="38" t="s">
        <v>119</v>
      </c>
      <c r="B23" s="45">
        <v>1000000</v>
      </c>
      <c r="C23" s="46">
        <f>Unternehmerlohn!U31</f>
        <v>0</v>
      </c>
      <c r="D23" s="46" t="e">
        <f>Unternehmerlohn!#REF!</f>
        <v>#REF!</v>
      </c>
      <c r="E23" s="47"/>
      <c r="F23" s="28"/>
      <c r="G23" s="305"/>
      <c r="H23" s="16"/>
      <c r="K23" s="11"/>
      <c r="L23" s="11"/>
      <c r="M23" s="11"/>
    </row>
    <row r="24" spans="1:13" s="3" customFormat="1" x14ac:dyDescent="0.2">
      <c r="A24" s="38" t="s">
        <v>20</v>
      </c>
      <c r="B24" s="248">
        <f>SUM(B20:B23)*IF(E15=0,B15,E15)</f>
        <v>4000000</v>
      </c>
      <c r="C24" s="248" t="e">
        <f>SUM(C20:C23)*IF(E15=0,B15,E15)</f>
        <v>#REF!</v>
      </c>
      <c r="D24" s="248" t="e">
        <f>SUM(D20:D23)*IF($E$15=0,$B$15,$E$15)</f>
        <v>#REF!</v>
      </c>
      <c r="E24" s="28"/>
      <c r="F24" s="28"/>
      <c r="G24" s="305"/>
      <c r="H24" s="16"/>
      <c r="K24" s="11"/>
      <c r="L24" s="11"/>
      <c r="M24" s="11"/>
    </row>
    <row r="25" spans="1:13" s="3" customFormat="1" x14ac:dyDescent="0.2">
      <c r="A25" s="38" t="s">
        <v>93</v>
      </c>
      <c r="B25" s="45">
        <v>1000000</v>
      </c>
      <c r="C25" s="46">
        <f>SUMIF(Tabelle2[Spalte3],"Investitionen",Tabelle2[Spalte12])</f>
        <v>0</v>
      </c>
      <c r="D25" s="46" t="e">
        <f>SUMIF(Tabelle2[Spalte4],"Investitionen",#REF!)</f>
        <v>#REF!</v>
      </c>
      <c r="E25" s="28"/>
      <c r="F25" s="28"/>
      <c r="G25" s="305"/>
      <c r="H25" s="16"/>
      <c r="K25" s="11"/>
      <c r="L25" s="11"/>
      <c r="M25" s="11"/>
    </row>
    <row r="26" spans="1:13" s="3" customFormat="1" x14ac:dyDescent="0.2">
      <c r="A26" s="38" t="s">
        <v>92</v>
      </c>
      <c r="B26" s="45">
        <v>1000000</v>
      </c>
      <c r="C26" s="46">
        <f>SUMIF(Tabelle2[Spalte3],"Sachausgaben",Tabelle2[Spalte12])</f>
        <v>0</v>
      </c>
      <c r="D26" s="46" t="e">
        <f>SUMIF(Tabelle2[Spalte4],"Sachausgaben",#REF!)</f>
        <v>#REF!</v>
      </c>
      <c r="E26" s="28"/>
      <c r="F26" s="28"/>
      <c r="G26" s="305"/>
      <c r="H26" s="16"/>
      <c r="K26" s="11"/>
      <c r="L26" s="11"/>
      <c r="M26" s="11"/>
    </row>
    <row r="27" spans="1:13" s="3" customFormat="1" x14ac:dyDescent="0.2">
      <c r="A27" s="38" t="s">
        <v>115</v>
      </c>
      <c r="B27" s="45">
        <v>1000000</v>
      </c>
      <c r="C27" s="46">
        <f>SUMIF(Meilensteine!E13:E25,"Ja",Meilensteine!D13:D25)</f>
        <v>0</v>
      </c>
      <c r="D27" s="46">
        <f>SUMIF(Meilensteine!F13:F25,"Ja",Meilensteine!E13:E25)</f>
        <v>0</v>
      </c>
      <c r="E27" s="28"/>
      <c r="F27" s="28"/>
      <c r="G27" s="305"/>
      <c r="H27" s="16"/>
      <c r="K27" s="11"/>
      <c r="L27" s="11"/>
      <c r="M27" s="11"/>
    </row>
    <row r="28" spans="1:13" s="3" customFormat="1" x14ac:dyDescent="0.2">
      <c r="A28" s="38" t="s">
        <v>21</v>
      </c>
      <c r="B28" s="45">
        <v>1000000</v>
      </c>
      <c r="C28" s="46">
        <f>SUMIF(Tabelle2[Spalte3],"Leistungen Dritter",Tabelle2[Spalte12])</f>
        <v>0</v>
      </c>
      <c r="D28" s="46" t="e">
        <f>SUMIF(Tabelle2[Spalte4],"Leistungen Dritter",#REF!)</f>
        <v>#REF!</v>
      </c>
      <c r="E28" s="28"/>
      <c r="F28" s="28"/>
      <c r="G28" s="305"/>
      <c r="H28" s="16"/>
      <c r="K28" s="11"/>
      <c r="L28" s="11"/>
      <c r="M28" s="11"/>
    </row>
    <row r="29" spans="1:13" s="3" customFormat="1" x14ac:dyDescent="0.2">
      <c r="A29" s="38" t="s">
        <v>22</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27" t="s">
        <v>23</v>
      </c>
      <c r="B30" s="128">
        <f>SUM(B20:B29)</f>
        <v>13000000</v>
      </c>
      <c r="C30" s="128" t="e">
        <f>SUM(C20:C29)</f>
        <v>#REF!</v>
      </c>
      <c r="D30" s="128" t="e">
        <f>SUM(D20:D29)</f>
        <v>#REF!</v>
      </c>
      <c r="E30" s="28"/>
      <c r="F30" s="28"/>
      <c r="G30" s="48"/>
      <c r="H30" s="16"/>
      <c r="K30" s="11"/>
      <c r="L30" s="11"/>
      <c r="M30" s="11"/>
    </row>
    <row r="31" spans="1:13" s="3" customFormat="1" ht="25.5" customHeight="1" x14ac:dyDescent="0.2">
      <c r="A31" s="129" t="s">
        <v>24</v>
      </c>
      <c r="B31" s="130">
        <f>SUM($B$20:$B$29)*IF($E$14=0,B14,E14)</f>
        <v>13000000</v>
      </c>
      <c r="C31" s="131" t="e">
        <f>IF(SUM(C20:C29)*IF($E$14=0,B14,E14)&gt;$B$31,$B$31,(SUM(C20:C29)*IF($E$14=0,B14,E14)))</f>
        <v>#REF!</v>
      </c>
      <c r="D31" s="131" t="e">
        <f>IF(SUM(D20:D29)*IF($E$14=0,$B$14,$E$14)&gt;$B$31,$B$31,(SUM(D20:D29)*IF($E$14=0,$B$14,$E$14)))</f>
        <v>#REF!</v>
      </c>
      <c r="E31" s="49"/>
      <c r="F31" s="49"/>
      <c r="G31" s="50"/>
      <c r="H31" s="16"/>
      <c r="K31" s="11"/>
      <c r="L31" s="11"/>
      <c r="M31" s="11"/>
    </row>
    <row r="32" spans="1:13" s="3" customFormat="1" x14ac:dyDescent="0.2">
      <c r="A32" s="51" t="s">
        <v>25</v>
      </c>
      <c r="B32" s="52">
        <f>B30-B31</f>
        <v>0</v>
      </c>
      <c r="C32" s="53" t="e">
        <f>$C$30-$C$31</f>
        <v>#REF!</v>
      </c>
      <c r="D32" s="53" t="e">
        <f>$C$30-$C$31</f>
        <v>#REF!</v>
      </c>
      <c r="E32" s="54"/>
      <c r="F32" s="54"/>
      <c r="G32" s="55"/>
      <c r="H32" s="9"/>
      <c r="K32" s="11"/>
      <c r="L32" s="11"/>
      <c r="M32" s="11"/>
    </row>
    <row r="33" spans="1:13" s="3" customFormat="1" x14ac:dyDescent="0.25">
      <c r="A33" s="38" t="s">
        <v>26</v>
      </c>
      <c r="B33" s="56"/>
      <c r="C33" s="56">
        <v>0</v>
      </c>
      <c r="D33" s="56">
        <v>0</v>
      </c>
      <c r="E33" s="1"/>
      <c r="F33" s="1"/>
      <c r="G33" s="2"/>
      <c r="H33" s="1"/>
      <c r="K33" s="11"/>
      <c r="L33" s="11"/>
      <c r="M33" s="11"/>
    </row>
    <row r="34" spans="1:13" s="3" customFormat="1" x14ac:dyDescent="0.25">
      <c r="A34" s="38" t="s">
        <v>27</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45" t="s">
        <v>224</v>
      </c>
      <c r="B37" s="245" t="s">
        <v>244</v>
      </c>
      <c r="C37" s="1"/>
      <c r="D37" s="1"/>
      <c r="E37" s="1"/>
      <c r="F37" s="1"/>
      <c r="G37" s="2"/>
      <c r="H37" s="1"/>
      <c r="K37" s="11"/>
      <c r="L37" s="11"/>
      <c r="M37" s="11"/>
    </row>
    <row r="38" spans="1:13" s="3" customFormat="1" x14ac:dyDescent="0.25">
      <c r="A38" s="246"/>
      <c r="B38" s="246"/>
      <c r="C38" s="1"/>
      <c r="D38" s="1"/>
      <c r="E38" s="1"/>
      <c r="F38" s="1"/>
      <c r="G38" s="2"/>
      <c r="H38" s="1"/>
      <c r="K38" s="11"/>
      <c r="L38" s="11"/>
      <c r="M38" s="11"/>
    </row>
    <row r="39" spans="1:13" s="3" customFormat="1" x14ac:dyDescent="0.25">
      <c r="A39" s="246" t="s">
        <v>225</v>
      </c>
      <c r="B39" s="247" t="e">
        <f>C30</f>
        <v>#REF!</v>
      </c>
      <c r="C39" s="1"/>
      <c r="D39" s="1"/>
      <c r="E39" s="1"/>
      <c r="F39" s="1"/>
      <c r="G39" s="2"/>
      <c r="H39" s="1"/>
      <c r="K39" s="11"/>
      <c r="L39" s="11"/>
      <c r="M39" s="11"/>
    </row>
    <row r="40" spans="1:13" s="1" customFormat="1" x14ac:dyDescent="0.25">
      <c r="A40" s="246" t="s">
        <v>226</v>
      </c>
      <c r="B40" s="247">
        <f>'Gesamtübersicht je AZ'!C32</f>
        <v>0</v>
      </c>
      <c r="G40" s="2"/>
      <c r="I40" s="3"/>
      <c r="J40" s="3"/>
      <c r="K40" s="11"/>
      <c r="L40" s="11"/>
      <c r="M40" s="11"/>
    </row>
    <row r="41" spans="1:13" s="1" customFormat="1" x14ac:dyDescent="0.25">
      <c r="A41" s="246" t="s">
        <v>227</v>
      </c>
      <c r="B41" s="247" t="e">
        <f>C31</f>
        <v>#REF!</v>
      </c>
      <c r="G41" s="2"/>
      <c r="I41" s="3"/>
      <c r="J41" s="3"/>
      <c r="K41" s="11"/>
      <c r="L41" s="11"/>
      <c r="M41" s="11"/>
    </row>
    <row r="42" spans="1:13" s="1" customFormat="1" x14ac:dyDescent="0.25">
      <c r="A42" s="246" t="s">
        <v>228</v>
      </c>
      <c r="B42" s="247">
        <f>'Gesamtübersicht je AZ'!C33</f>
        <v>0</v>
      </c>
      <c r="G42" s="2"/>
      <c r="I42" s="3"/>
      <c r="J42" s="3"/>
      <c r="K42" s="11"/>
      <c r="L42" s="11"/>
      <c r="M42" s="11"/>
    </row>
    <row r="43" spans="1:13" s="1" customFormat="1" x14ac:dyDescent="0.25">
      <c r="A43" s="246"/>
      <c r="B43" s="246"/>
      <c r="G43" s="2"/>
      <c r="I43" s="3"/>
      <c r="J43" s="3"/>
      <c r="K43" s="11"/>
      <c r="L43" s="11"/>
      <c r="M43" s="11"/>
    </row>
    <row r="44" spans="1:13" s="1" customFormat="1" x14ac:dyDescent="0.25">
      <c r="A44" s="246" t="s">
        <v>229</v>
      </c>
      <c r="B44" s="247" t="e">
        <f>B30-C30</f>
        <v>#REF!</v>
      </c>
      <c r="G44" s="2"/>
      <c r="I44" s="3"/>
      <c r="J44" s="3"/>
      <c r="K44" s="11"/>
      <c r="L44" s="11"/>
      <c r="M44" s="11"/>
    </row>
    <row r="45" spans="1:13" s="1" customFormat="1" x14ac:dyDescent="0.25">
      <c r="A45" s="246" t="s">
        <v>230</v>
      </c>
      <c r="B45" s="247"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7" priority="2" operator="equal">
      <formula>0</formula>
    </cfRule>
  </conditionalFormatting>
  <conditionalFormatting sqref="E15">
    <cfRule type="cellIs" dxfId="6"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122"/>
  <sheetViews>
    <sheetView showGridLines="0" workbookViewId="0">
      <selection activeCell="H26" sqref="H26"/>
    </sheetView>
  </sheetViews>
  <sheetFormatPr baseColWidth="10" defaultColWidth="11.42578125" defaultRowHeight="15" x14ac:dyDescent="0.25"/>
  <cols>
    <col min="1" max="1" width="5.85546875" style="112" customWidth="1"/>
    <col min="2" max="2" width="3.85546875" style="112" customWidth="1"/>
    <col min="3" max="3" width="14.85546875" style="112" customWidth="1"/>
    <col min="4" max="4" width="13.85546875" style="112" customWidth="1"/>
    <col min="5" max="5" width="24.28515625" style="112" customWidth="1"/>
    <col min="6" max="6" width="9.42578125" style="112" customWidth="1"/>
    <col min="7" max="7" width="17.28515625" style="112" customWidth="1"/>
    <col min="8" max="8" width="15.140625" style="112" customWidth="1"/>
    <col min="9" max="9" width="13.5703125" style="112" customWidth="1"/>
    <col min="10" max="10" width="10.28515625" style="112" customWidth="1"/>
    <col min="11" max="11" width="18.42578125" style="112" customWidth="1"/>
    <col min="12" max="12" width="21.140625" style="112" customWidth="1"/>
    <col min="13" max="13" width="18.42578125" style="112" hidden="1" customWidth="1"/>
    <col min="14" max="14" width="18.42578125" style="112" customWidth="1"/>
    <col min="15" max="15" width="50.5703125" style="112" customWidth="1"/>
    <col min="16" max="16384" width="11.42578125" style="112"/>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08" t="str">
        <f>"zahlenmäßiger Nachweis - Anlage zum Auszahlungsantrag" &amp; " " &amp; 'Gesamtübersicht je AZ'!$C$3</f>
        <v xml:space="preserve">zahlenmäßiger Nachweis - Anlage zum Auszahlungsantrag </v>
      </c>
      <c r="C3" s="309"/>
      <c r="D3" s="309"/>
      <c r="E3" s="309"/>
      <c r="F3" s="309"/>
      <c r="G3" s="309"/>
      <c r="H3" s="309"/>
      <c r="I3" s="309"/>
      <c r="J3" s="309"/>
      <c r="K3" s="309"/>
      <c r="L3" s="309"/>
      <c r="M3" s="309"/>
      <c r="N3" s="309"/>
      <c r="O3" s="310"/>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11" t="s">
        <v>8</v>
      </c>
      <c r="C6" s="311"/>
      <c r="D6" s="311"/>
      <c r="E6" s="311"/>
      <c r="F6" s="311">
        <f>'Gesamtübersicht je AZ'!$B$7</f>
        <v>0</v>
      </c>
      <c r="G6" s="311"/>
      <c r="H6" s="311"/>
      <c r="I6" s="311"/>
      <c r="J6" s="311"/>
      <c r="K6" s="311"/>
      <c r="L6" s="311"/>
      <c r="M6" s="68"/>
      <c r="P6" s="60"/>
      <c r="Q6" s="60"/>
      <c r="R6" s="60"/>
      <c r="S6" s="60"/>
    </row>
    <row r="7" spans="1:19" s="58" customFormat="1" x14ac:dyDescent="0.25">
      <c r="B7" s="311" t="s">
        <v>9</v>
      </c>
      <c r="C7" s="311"/>
      <c r="D7" s="311"/>
      <c r="E7" s="311"/>
      <c r="F7" s="311">
        <f>'Gesamtübersicht je AZ'!$B$8</f>
        <v>0</v>
      </c>
      <c r="G7" s="311"/>
      <c r="H7" s="311"/>
      <c r="I7" s="311"/>
      <c r="J7" s="311"/>
      <c r="K7" s="311"/>
      <c r="L7" s="311"/>
      <c r="M7" s="68"/>
      <c r="N7" s="68"/>
      <c r="O7" s="68"/>
      <c r="S7" s="60"/>
    </row>
    <row r="8" spans="1:19" s="58" customFormat="1" x14ac:dyDescent="0.25">
      <c r="B8" s="306" t="s">
        <v>10</v>
      </c>
      <c r="C8" s="306"/>
      <c r="D8" s="306"/>
      <c r="E8" s="306"/>
      <c r="F8" s="307">
        <f>'Gesamtübersicht je AZ'!$B$9</f>
        <v>0</v>
      </c>
      <c r="G8" s="307"/>
      <c r="H8" s="307"/>
      <c r="I8" s="307"/>
      <c r="J8" s="307"/>
      <c r="K8" s="307"/>
      <c r="L8" s="307"/>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2" t="s">
        <v>114</v>
      </c>
      <c r="B10" s="132" t="s">
        <v>29</v>
      </c>
      <c r="C10" s="133" t="s">
        <v>57</v>
      </c>
      <c r="D10" s="133" t="s">
        <v>58</v>
      </c>
      <c r="E10" s="134" t="s">
        <v>59</v>
      </c>
      <c r="F10" s="134" t="s">
        <v>60</v>
      </c>
      <c r="G10" s="134" t="s">
        <v>61</v>
      </c>
      <c r="H10" s="134" t="s">
        <v>62</v>
      </c>
      <c r="I10" s="134" t="s">
        <v>63</v>
      </c>
      <c r="J10" s="134" t="s">
        <v>64</v>
      </c>
      <c r="K10" s="134" t="s">
        <v>65</v>
      </c>
      <c r="L10" s="134" t="s">
        <v>66</v>
      </c>
      <c r="M10" s="134" t="s">
        <v>67</v>
      </c>
      <c r="N10" s="134" t="s">
        <v>68</v>
      </c>
      <c r="O10" s="135" t="s">
        <v>134</v>
      </c>
      <c r="P10" s="58"/>
      <c r="Q10" s="58"/>
    </row>
    <row r="11" spans="1:19" s="88" customFormat="1" ht="14.25" hidden="1" customHeight="1" x14ac:dyDescent="0.2">
      <c r="A11" s="89" t="s">
        <v>113</v>
      </c>
      <c r="B11" s="89" t="s">
        <v>40</v>
      </c>
      <c r="C11" s="90" t="s">
        <v>41</v>
      </c>
      <c r="D11" s="90" t="s">
        <v>42</v>
      </c>
      <c r="E11" s="91" t="s">
        <v>43</v>
      </c>
      <c r="F11" s="92" t="s">
        <v>44</v>
      </c>
      <c r="G11" s="92" t="s">
        <v>69</v>
      </c>
      <c r="H11" s="92" t="s">
        <v>70</v>
      </c>
      <c r="I11" s="93" t="s">
        <v>45</v>
      </c>
      <c r="J11" s="94" t="s">
        <v>47</v>
      </c>
      <c r="K11" s="95" t="s">
        <v>48</v>
      </c>
      <c r="L11" s="96" t="s">
        <v>49</v>
      </c>
      <c r="M11" s="96" t="s">
        <v>50</v>
      </c>
      <c r="N11" s="96" t="s">
        <v>51</v>
      </c>
      <c r="O11" s="97" t="s">
        <v>52</v>
      </c>
      <c r="P11" s="58"/>
      <c r="Q11" s="58"/>
    </row>
    <row r="12" spans="1:19" s="88" customFormat="1" ht="14.25" customHeight="1" x14ac:dyDescent="0.2">
      <c r="A12" s="98"/>
      <c r="B12" s="285">
        <f t="shared" ref="B12:B121" si="0">ROW()-11</f>
        <v>1</v>
      </c>
      <c r="C12" s="99"/>
      <c r="D12" s="99"/>
      <c r="E12" s="100"/>
      <c r="F12" s="101"/>
      <c r="G12" s="102"/>
      <c r="H12" s="102"/>
      <c r="I12" s="103"/>
      <c r="J12" s="104"/>
      <c r="K12" s="105"/>
      <c r="L12" s="287"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287" t="str">
        <f t="shared" ref="M12:M121" si="1">IF(H12="Stunden",$I12*$L12,$L12)</f>
        <v>0,00</v>
      </c>
      <c r="N12" s="288">
        <f t="shared" ref="N12:N121" si="2">IF(AND(H12="Jahr",AND(K12="Pauschalwerte mit Urlaubsabgeltung")),"0,00",IF(H12="Stunden",($L12*$I12),((($M12/40)*$G12)*$F12)))</f>
        <v>0</v>
      </c>
      <c r="O12" s="107"/>
      <c r="P12" s="58"/>
      <c r="Q12" s="58"/>
    </row>
    <row r="13" spans="1:19" s="88" customFormat="1" ht="14.25" customHeight="1" x14ac:dyDescent="0.2">
      <c r="A13" s="98"/>
      <c r="B13" s="285">
        <f t="shared" si="0"/>
        <v>2</v>
      </c>
      <c r="C13" s="99"/>
      <c r="D13" s="99"/>
      <c r="E13" s="100"/>
      <c r="F13" s="101"/>
      <c r="G13" s="102"/>
      <c r="H13" s="102"/>
      <c r="I13" s="103"/>
      <c r="J13" s="104"/>
      <c r="K13" s="105"/>
      <c r="L13" s="287"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287" t="str">
        <f t="shared" si="1"/>
        <v>0,00</v>
      </c>
      <c r="N13" s="288">
        <f t="shared" si="2"/>
        <v>0</v>
      </c>
      <c r="O13" s="107"/>
      <c r="P13" s="58"/>
      <c r="Q13" s="58"/>
    </row>
    <row r="14" spans="1:19" s="88" customFormat="1" ht="13.5" customHeight="1" x14ac:dyDescent="0.2">
      <c r="A14" s="98"/>
      <c r="B14" s="285">
        <f t="shared" si="0"/>
        <v>3</v>
      </c>
      <c r="C14" s="99"/>
      <c r="D14" s="99"/>
      <c r="E14" s="100"/>
      <c r="F14" s="101"/>
      <c r="G14" s="102"/>
      <c r="H14" s="102"/>
      <c r="I14" s="103"/>
      <c r="J14" s="104"/>
      <c r="K14" s="105"/>
      <c r="L14" s="287"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287" t="str">
        <f t="shared" si="1"/>
        <v>0,00</v>
      </c>
      <c r="N14" s="288">
        <f t="shared" si="2"/>
        <v>0</v>
      </c>
      <c r="O14" s="107"/>
      <c r="P14" s="58"/>
      <c r="Q14" s="58"/>
    </row>
    <row r="15" spans="1:19" s="88" customFormat="1" ht="13.5" customHeight="1" x14ac:dyDescent="0.2">
      <c r="A15" s="98"/>
      <c r="B15" s="360">
        <f t="shared" ref="B15:B94" si="3">ROW()-11</f>
        <v>4</v>
      </c>
      <c r="C15" s="361"/>
      <c r="D15" s="361"/>
      <c r="E15" s="362"/>
      <c r="F15" s="363"/>
      <c r="G15" s="364"/>
      <c r="H15" s="364"/>
      <c r="I15" s="365"/>
      <c r="J15" s="366"/>
      <c r="K15" s="367"/>
      <c r="L15" s="368"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368" t="str">
        <f t="shared" ref="M15:M94" si="4">IF(H15="Stunden",$I15*$L15,$L15)</f>
        <v>0,00</v>
      </c>
      <c r="N15" s="369">
        <f t="shared" ref="N15:N94" si="5">IF(AND(H15="Jahr",AND(K15="Pauschalwerte mit Urlaubsabgeltung")),"0,00",IF(H15="Stunden",($L15*$I15),((($M15/40)*$G15)*$F15)))</f>
        <v>0</v>
      </c>
      <c r="O15" s="370"/>
      <c r="P15" s="58"/>
      <c r="Q15" s="58"/>
    </row>
    <row r="16" spans="1:19" s="88" customFormat="1" ht="13.5" customHeight="1" x14ac:dyDescent="0.2">
      <c r="A16" s="98"/>
      <c r="B16" s="360">
        <f t="shared" si="3"/>
        <v>5</v>
      </c>
      <c r="C16" s="361"/>
      <c r="D16" s="361"/>
      <c r="E16" s="362"/>
      <c r="F16" s="363"/>
      <c r="G16" s="364"/>
      <c r="H16" s="364"/>
      <c r="I16" s="365"/>
      <c r="J16" s="366"/>
      <c r="K16" s="367"/>
      <c r="L16" s="368"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368" t="str">
        <f t="shared" si="4"/>
        <v>0,00</v>
      </c>
      <c r="N16" s="369">
        <f t="shared" si="5"/>
        <v>0</v>
      </c>
      <c r="O16" s="370"/>
      <c r="P16" s="58"/>
      <c r="Q16" s="58"/>
    </row>
    <row r="17" spans="1:17" s="88" customFormat="1" ht="13.5" customHeight="1" x14ac:dyDescent="0.2">
      <c r="A17" s="98"/>
      <c r="B17" s="360">
        <f t="shared" ref="B17:B73" si="6">ROW()-11</f>
        <v>6</v>
      </c>
      <c r="C17" s="361"/>
      <c r="D17" s="361"/>
      <c r="E17" s="362"/>
      <c r="F17" s="363"/>
      <c r="G17" s="364"/>
      <c r="H17" s="364"/>
      <c r="I17" s="365"/>
      <c r="J17" s="366"/>
      <c r="K17" s="367"/>
      <c r="L17" s="368"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368" t="str">
        <f t="shared" ref="M17:M73" si="7">IF(H17="Stunden",$I17*$L17,$L17)</f>
        <v>0,00</v>
      </c>
      <c r="N17" s="369">
        <f t="shared" ref="N17:N73" si="8">IF(AND(H17="Jahr",AND(K17="Pauschalwerte mit Urlaubsabgeltung")),"0,00",IF(H17="Stunden",($L17*$I17),((($M17/40)*$G17)*$F17)))</f>
        <v>0</v>
      </c>
      <c r="O17" s="370"/>
      <c r="P17" s="58"/>
      <c r="Q17" s="58"/>
    </row>
    <row r="18" spans="1:17" s="88" customFormat="1" ht="13.5" customHeight="1" x14ac:dyDescent="0.2">
      <c r="A18" s="98"/>
      <c r="B18" s="360">
        <f t="shared" si="6"/>
        <v>7</v>
      </c>
      <c r="C18" s="361"/>
      <c r="D18" s="361"/>
      <c r="E18" s="362"/>
      <c r="F18" s="363"/>
      <c r="G18" s="364"/>
      <c r="H18" s="364"/>
      <c r="I18" s="365"/>
      <c r="J18" s="366"/>
      <c r="K18" s="367"/>
      <c r="L18" s="368"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368" t="str">
        <f t="shared" si="7"/>
        <v>0,00</v>
      </c>
      <c r="N18" s="369">
        <f t="shared" si="8"/>
        <v>0</v>
      </c>
      <c r="O18" s="370"/>
      <c r="P18" s="58"/>
      <c r="Q18" s="58"/>
    </row>
    <row r="19" spans="1:17" s="88" customFormat="1" ht="13.5" customHeight="1" x14ac:dyDescent="0.2">
      <c r="A19" s="98"/>
      <c r="B19" s="360">
        <f t="shared" si="6"/>
        <v>8</v>
      </c>
      <c r="C19" s="361"/>
      <c r="D19" s="361"/>
      <c r="E19" s="362"/>
      <c r="F19" s="363"/>
      <c r="G19" s="364"/>
      <c r="H19" s="364"/>
      <c r="I19" s="365"/>
      <c r="J19" s="366"/>
      <c r="K19" s="367"/>
      <c r="L19" s="368"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368" t="str">
        <f t="shared" si="7"/>
        <v>0,00</v>
      </c>
      <c r="N19" s="369">
        <f t="shared" si="8"/>
        <v>0</v>
      </c>
      <c r="O19" s="370"/>
      <c r="P19" s="58"/>
      <c r="Q19" s="58"/>
    </row>
    <row r="20" spans="1:17" s="88" customFormat="1" ht="13.5" customHeight="1" x14ac:dyDescent="0.2">
      <c r="A20" s="98"/>
      <c r="B20" s="360">
        <f t="shared" si="6"/>
        <v>9</v>
      </c>
      <c r="C20" s="361"/>
      <c r="D20" s="361"/>
      <c r="E20" s="362"/>
      <c r="F20" s="363"/>
      <c r="G20" s="364"/>
      <c r="H20" s="364"/>
      <c r="I20" s="365"/>
      <c r="J20" s="366"/>
      <c r="K20" s="367"/>
      <c r="L20" s="368"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368" t="str">
        <f t="shared" si="7"/>
        <v>0,00</v>
      </c>
      <c r="N20" s="369">
        <f t="shared" si="8"/>
        <v>0</v>
      </c>
      <c r="O20" s="370"/>
      <c r="P20" s="58"/>
      <c r="Q20" s="58"/>
    </row>
    <row r="21" spans="1:17" s="88" customFormat="1" ht="13.5" customHeight="1" x14ac:dyDescent="0.2">
      <c r="A21" s="98"/>
      <c r="B21" s="360">
        <f t="shared" si="6"/>
        <v>10</v>
      </c>
      <c r="C21" s="361"/>
      <c r="D21" s="361"/>
      <c r="E21" s="362"/>
      <c r="F21" s="363"/>
      <c r="G21" s="364"/>
      <c r="H21" s="364"/>
      <c r="I21" s="365"/>
      <c r="J21" s="366"/>
      <c r="K21" s="367"/>
      <c r="L21" s="368"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368" t="str">
        <f t="shared" si="7"/>
        <v>0,00</v>
      </c>
      <c r="N21" s="369">
        <f t="shared" si="8"/>
        <v>0</v>
      </c>
      <c r="O21" s="370"/>
      <c r="P21" s="58"/>
      <c r="Q21" s="58"/>
    </row>
    <row r="22" spans="1:17" s="88" customFormat="1" ht="13.5" customHeight="1" x14ac:dyDescent="0.2">
      <c r="A22" s="98"/>
      <c r="B22" s="360">
        <f t="shared" si="6"/>
        <v>11</v>
      </c>
      <c r="C22" s="361"/>
      <c r="D22" s="361"/>
      <c r="E22" s="362"/>
      <c r="F22" s="363"/>
      <c r="G22" s="364"/>
      <c r="H22" s="364"/>
      <c r="I22" s="365"/>
      <c r="J22" s="366"/>
      <c r="K22" s="367"/>
      <c r="L22" s="368"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368" t="str">
        <f t="shared" si="7"/>
        <v>0,00</v>
      </c>
      <c r="N22" s="369">
        <f t="shared" si="8"/>
        <v>0</v>
      </c>
      <c r="O22" s="370"/>
      <c r="P22" s="58"/>
      <c r="Q22" s="58"/>
    </row>
    <row r="23" spans="1:17" s="88" customFormat="1" ht="13.5" customHeight="1" x14ac:dyDescent="0.2">
      <c r="A23" s="98"/>
      <c r="B23" s="360">
        <f t="shared" si="6"/>
        <v>12</v>
      </c>
      <c r="C23" s="361"/>
      <c r="D23" s="361"/>
      <c r="E23" s="362"/>
      <c r="F23" s="363"/>
      <c r="G23" s="364"/>
      <c r="H23" s="364"/>
      <c r="I23" s="365"/>
      <c r="J23" s="366"/>
      <c r="K23" s="367"/>
      <c r="L23" s="368"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368" t="str">
        <f t="shared" si="7"/>
        <v>0,00</v>
      </c>
      <c r="N23" s="369">
        <f t="shared" si="8"/>
        <v>0</v>
      </c>
      <c r="O23" s="370"/>
      <c r="P23" s="58"/>
      <c r="Q23" s="58"/>
    </row>
    <row r="24" spans="1:17" s="88" customFormat="1" ht="13.5" customHeight="1" x14ac:dyDescent="0.2">
      <c r="A24" s="98"/>
      <c r="B24" s="360">
        <f t="shared" si="6"/>
        <v>13</v>
      </c>
      <c r="C24" s="361"/>
      <c r="D24" s="361"/>
      <c r="E24" s="362"/>
      <c r="F24" s="363"/>
      <c r="G24" s="364"/>
      <c r="H24" s="364"/>
      <c r="I24" s="365"/>
      <c r="J24" s="366"/>
      <c r="K24" s="367"/>
      <c r="L24" s="368"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368" t="str">
        <f t="shared" si="7"/>
        <v>0,00</v>
      </c>
      <c r="N24" s="369">
        <f t="shared" si="8"/>
        <v>0</v>
      </c>
      <c r="O24" s="370"/>
      <c r="P24" s="58"/>
      <c r="Q24" s="58"/>
    </row>
    <row r="25" spans="1:17" s="88" customFormat="1" ht="13.5" customHeight="1" x14ac:dyDescent="0.2">
      <c r="A25" s="98"/>
      <c r="B25" s="360">
        <f t="shared" si="6"/>
        <v>14</v>
      </c>
      <c r="C25" s="361"/>
      <c r="D25" s="361"/>
      <c r="E25" s="362"/>
      <c r="F25" s="363"/>
      <c r="G25" s="364"/>
      <c r="H25" s="364"/>
      <c r="I25" s="365"/>
      <c r="J25" s="366"/>
      <c r="K25" s="367"/>
      <c r="L25" s="368"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368" t="str">
        <f t="shared" si="7"/>
        <v>0,00</v>
      </c>
      <c r="N25" s="369">
        <f t="shared" si="8"/>
        <v>0</v>
      </c>
      <c r="O25" s="370"/>
      <c r="P25" s="58"/>
      <c r="Q25" s="58"/>
    </row>
    <row r="26" spans="1:17" s="88" customFormat="1" ht="13.5" customHeight="1" x14ac:dyDescent="0.2">
      <c r="A26" s="98"/>
      <c r="B26" s="360">
        <f t="shared" si="6"/>
        <v>15</v>
      </c>
      <c r="C26" s="361"/>
      <c r="D26" s="361"/>
      <c r="E26" s="362"/>
      <c r="F26" s="363"/>
      <c r="G26" s="364"/>
      <c r="H26" s="364"/>
      <c r="I26" s="365"/>
      <c r="J26" s="366"/>
      <c r="K26" s="367"/>
      <c r="L26" s="368"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368" t="str">
        <f t="shared" si="7"/>
        <v>0,00</v>
      </c>
      <c r="N26" s="369">
        <f t="shared" si="8"/>
        <v>0</v>
      </c>
      <c r="O26" s="370"/>
      <c r="P26" s="58"/>
      <c r="Q26" s="58"/>
    </row>
    <row r="27" spans="1:17" s="88" customFormat="1" ht="13.5" customHeight="1" x14ac:dyDescent="0.2">
      <c r="A27" s="98"/>
      <c r="B27" s="360">
        <f t="shared" ref="B27:B49" si="9">ROW()-11</f>
        <v>16</v>
      </c>
      <c r="C27" s="361"/>
      <c r="D27" s="361"/>
      <c r="E27" s="362"/>
      <c r="F27" s="363"/>
      <c r="G27" s="364"/>
      <c r="H27" s="364"/>
      <c r="I27" s="365"/>
      <c r="J27" s="366"/>
      <c r="K27" s="367"/>
      <c r="L27" s="368"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368" t="str">
        <f t="shared" ref="M27:M49" si="10">IF(H27="Stunden",$I27*$L27,$L27)</f>
        <v>0,00</v>
      </c>
      <c r="N27" s="369">
        <f t="shared" ref="N27:N49" si="11">IF(AND(H27="Jahr",AND(K27="Pauschalwerte mit Urlaubsabgeltung")),"0,00",IF(H27="Stunden",($L27*$I27),((($M27/40)*$G27)*$F27)))</f>
        <v>0</v>
      </c>
      <c r="O27" s="370"/>
      <c r="P27" s="58"/>
      <c r="Q27" s="58"/>
    </row>
    <row r="28" spans="1:17" s="88" customFormat="1" ht="13.5" customHeight="1" x14ac:dyDescent="0.2">
      <c r="A28" s="98"/>
      <c r="B28" s="360">
        <f t="shared" si="9"/>
        <v>17</v>
      </c>
      <c r="C28" s="361"/>
      <c r="D28" s="361"/>
      <c r="E28" s="362"/>
      <c r="F28" s="363"/>
      <c r="G28" s="364"/>
      <c r="H28" s="364"/>
      <c r="I28" s="365"/>
      <c r="J28" s="366"/>
      <c r="K28" s="367"/>
      <c r="L28" s="368"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368" t="str">
        <f t="shared" si="10"/>
        <v>0,00</v>
      </c>
      <c r="N28" s="369">
        <f t="shared" si="11"/>
        <v>0</v>
      </c>
      <c r="O28" s="370"/>
      <c r="P28" s="58"/>
      <c r="Q28" s="58"/>
    </row>
    <row r="29" spans="1:17" s="88" customFormat="1" ht="13.5" customHeight="1" x14ac:dyDescent="0.2">
      <c r="A29" s="98"/>
      <c r="B29" s="360">
        <f t="shared" si="9"/>
        <v>18</v>
      </c>
      <c r="C29" s="361"/>
      <c r="D29" s="361"/>
      <c r="E29" s="362"/>
      <c r="F29" s="363"/>
      <c r="G29" s="364"/>
      <c r="H29" s="364"/>
      <c r="I29" s="365"/>
      <c r="J29" s="366"/>
      <c r="K29" s="367"/>
      <c r="L29" s="368"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368" t="str">
        <f t="shared" si="10"/>
        <v>0,00</v>
      </c>
      <c r="N29" s="369">
        <f t="shared" si="11"/>
        <v>0</v>
      </c>
      <c r="O29" s="370"/>
      <c r="P29" s="58"/>
      <c r="Q29" s="58"/>
    </row>
    <row r="30" spans="1:17" s="88" customFormat="1" ht="13.5" customHeight="1" x14ac:dyDescent="0.2">
      <c r="A30" s="98"/>
      <c r="B30" s="360">
        <f t="shared" si="9"/>
        <v>19</v>
      </c>
      <c r="C30" s="361"/>
      <c r="D30" s="361"/>
      <c r="E30" s="362"/>
      <c r="F30" s="363"/>
      <c r="G30" s="364"/>
      <c r="H30" s="364"/>
      <c r="I30" s="365"/>
      <c r="J30" s="366"/>
      <c r="K30" s="367"/>
      <c r="L30" s="368" t="str">
        <f>IF(ISBLANK($K30),"0,00",IF(K30="Pauschalwerte ohne Urlaubsabgeltung",IF($H30="Stunden",VLOOKUP($J30,'Grundlagen VKO neu'!$A$12:$B$17,2),IF($H30="Monat",VLOOKUP($J30,'Grundlagen VKO neu'!$A$20:$B$25,2),IF($H30="Jahr",VLOOKUP($J30,'Grundlagen VKO neu'!$A$28:$B$33,2)))),IF($H30="Stunden",VLOOKUP($J30,'Grundlagen VKO neu'!$A$38:$B$43,2),IF($H30="Monat",VLOOKUP($J30,'Grundlagen VKO neu'!$A$46:$B$51,2),"Auswahl nicht möglich"))))</f>
        <v>0,00</v>
      </c>
      <c r="M30" s="368" t="str">
        <f t="shared" si="10"/>
        <v>0,00</v>
      </c>
      <c r="N30" s="369">
        <f t="shared" si="11"/>
        <v>0</v>
      </c>
      <c r="O30" s="370"/>
      <c r="P30" s="58"/>
      <c r="Q30" s="58"/>
    </row>
    <row r="31" spans="1:17" s="88" customFormat="1" ht="13.5" customHeight="1" x14ac:dyDescent="0.2">
      <c r="A31" s="98"/>
      <c r="B31" s="360">
        <f t="shared" si="9"/>
        <v>20</v>
      </c>
      <c r="C31" s="361"/>
      <c r="D31" s="361"/>
      <c r="E31" s="362"/>
      <c r="F31" s="363"/>
      <c r="G31" s="364"/>
      <c r="H31" s="364"/>
      <c r="I31" s="365"/>
      <c r="J31" s="366"/>
      <c r="K31" s="367"/>
      <c r="L31" s="368" t="str">
        <f>IF(ISBLANK($K31),"0,00",IF(K31="Pauschalwerte ohne Urlaubsabgeltung",IF($H31="Stunden",VLOOKUP($J31,'Grundlagen VKO neu'!$A$12:$B$17,2),IF($H31="Monat",VLOOKUP($J31,'Grundlagen VKO neu'!$A$20:$B$25,2),IF($H31="Jahr",VLOOKUP($J31,'Grundlagen VKO neu'!$A$28:$B$33,2)))),IF($H31="Stunden",VLOOKUP($J31,'Grundlagen VKO neu'!$A$38:$B$43,2),IF($H31="Monat",VLOOKUP($J31,'Grundlagen VKO neu'!$A$46:$B$51,2),"Auswahl nicht möglich"))))</f>
        <v>0,00</v>
      </c>
      <c r="M31" s="368" t="str">
        <f t="shared" si="10"/>
        <v>0,00</v>
      </c>
      <c r="N31" s="369">
        <f t="shared" si="11"/>
        <v>0</v>
      </c>
      <c r="O31" s="370"/>
      <c r="P31" s="58"/>
      <c r="Q31" s="58"/>
    </row>
    <row r="32" spans="1:17" s="88" customFormat="1" ht="13.5" customHeight="1" x14ac:dyDescent="0.2">
      <c r="A32" s="98"/>
      <c r="B32" s="360">
        <f t="shared" si="9"/>
        <v>21</v>
      </c>
      <c r="C32" s="361"/>
      <c r="D32" s="361"/>
      <c r="E32" s="362"/>
      <c r="F32" s="363"/>
      <c r="G32" s="364"/>
      <c r="H32" s="364"/>
      <c r="I32" s="365"/>
      <c r="J32" s="366"/>
      <c r="K32" s="367"/>
      <c r="L32" s="368" t="str">
        <f>IF(ISBLANK($K32),"0,00",IF(K32="Pauschalwerte ohne Urlaubsabgeltung",IF($H32="Stunden",VLOOKUP($J32,'Grundlagen VKO neu'!$A$12:$B$17,2),IF($H32="Monat",VLOOKUP($J32,'Grundlagen VKO neu'!$A$20:$B$25,2),IF($H32="Jahr",VLOOKUP($J32,'Grundlagen VKO neu'!$A$28:$B$33,2)))),IF($H32="Stunden",VLOOKUP($J32,'Grundlagen VKO neu'!$A$38:$B$43,2),IF($H32="Monat",VLOOKUP($J32,'Grundlagen VKO neu'!$A$46:$B$51,2),"Auswahl nicht möglich"))))</f>
        <v>0,00</v>
      </c>
      <c r="M32" s="368" t="str">
        <f t="shared" si="10"/>
        <v>0,00</v>
      </c>
      <c r="N32" s="369">
        <f t="shared" si="11"/>
        <v>0</v>
      </c>
      <c r="O32" s="370"/>
      <c r="P32" s="58"/>
      <c r="Q32" s="58"/>
    </row>
    <row r="33" spans="1:17" s="88" customFormat="1" ht="13.5" customHeight="1" x14ac:dyDescent="0.2">
      <c r="A33" s="98"/>
      <c r="B33" s="360">
        <f t="shared" si="9"/>
        <v>22</v>
      </c>
      <c r="C33" s="361"/>
      <c r="D33" s="361"/>
      <c r="E33" s="362"/>
      <c r="F33" s="363"/>
      <c r="G33" s="364"/>
      <c r="H33" s="364"/>
      <c r="I33" s="365"/>
      <c r="J33" s="366"/>
      <c r="K33" s="367"/>
      <c r="L33" s="368" t="str">
        <f>IF(ISBLANK($K33),"0,00",IF(K33="Pauschalwerte ohne Urlaubsabgeltung",IF($H33="Stunden",VLOOKUP($J33,'Grundlagen VKO neu'!$A$12:$B$17,2),IF($H33="Monat",VLOOKUP($J33,'Grundlagen VKO neu'!$A$20:$B$25,2),IF($H33="Jahr",VLOOKUP($J33,'Grundlagen VKO neu'!$A$28:$B$33,2)))),IF($H33="Stunden",VLOOKUP($J33,'Grundlagen VKO neu'!$A$38:$B$43,2),IF($H33="Monat",VLOOKUP($J33,'Grundlagen VKO neu'!$A$46:$B$51,2),"Auswahl nicht möglich"))))</f>
        <v>0,00</v>
      </c>
      <c r="M33" s="368" t="str">
        <f t="shared" si="10"/>
        <v>0,00</v>
      </c>
      <c r="N33" s="369">
        <f t="shared" si="11"/>
        <v>0</v>
      </c>
      <c r="O33" s="370"/>
      <c r="P33" s="58"/>
      <c r="Q33" s="58"/>
    </row>
    <row r="34" spans="1:17" s="88" customFormat="1" ht="13.5" customHeight="1" x14ac:dyDescent="0.2">
      <c r="A34" s="98"/>
      <c r="B34" s="360">
        <f t="shared" si="9"/>
        <v>23</v>
      </c>
      <c r="C34" s="361"/>
      <c r="D34" s="361"/>
      <c r="E34" s="362"/>
      <c r="F34" s="363"/>
      <c r="G34" s="364"/>
      <c r="H34" s="364"/>
      <c r="I34" s="365"/>
      <c r="J34" s="366"/>
      <c r="K34" s="367"/>
      <c r="L34" s="368" t="str">
        <f>IF(ISBLANK($K34),"0,00",IF(K34="Pauschalwerte ohne Urlaubsabgeltung",IF($H34="Stunden",VLOOKUP($J34,'Grundlagen VKO neu'!$A$12:$B$17,2),IF($H34="Monat",VLOOKUP($J34,'Grundlagen VKO neu'!$A$20:$B$25,2),IF($H34="Jahr",VLOOKUP($J34,'Grundlagen VKO neu'!$A$28:$B$33,2)))),IF($H34="Stunden",VLOOKUP($J34,'Grundlagen VKO neu'!$A$38:$B$43,2),IF($H34="Monat",VLOOKUP($J34,'Grundlagen VKO neu'!$A$46:$B$51,2),"Auswahl nicht möglich"))))</f>
        <v>0,00</v>
      </c>
      <c r="M34" s="368" t="str">
        <f t="shared" si="10"/>
        <v>0,00</v>
      </c>
      <c r="N34" s="369">
        <f t="shared" si="11"/>
        <v>0</v>
      </c>
      <c r="O34" s="370"/>
      <c r="P34" s="58"/>
      <c r="Q34" s="58"/>
    </row>
    <row r="35" spans="1:17" s="88" customFormat="1" ht="13.5" customHeight="1" x14ac:dyDescent="0.2">
      <c r="A35" s="98"/>
      <c r="B35" s="360">
        <f t="shared" si="9"/>
        <v>24</v>
      </c>
      <c r="C35" s="361"/>
      <c r="D35" s="361"/>
      <c r="E35" s="362"/>
      <c r="F35" s="363"/>
      <c r="G35" s="364"/>
      <c r="H35" s="364"/>
      <c r="I35" s="365"/>
      <c r="J35" s="366"/>
      <c r="K35" s="367"/>
      <c r="L35" s="368" t="str">
        <f>IF(ISBLANK($K35),"0,00",IF(K35="Pauschalwerte ohne Urlaubsabgeltung",IF($H35="Stunden",VLOOKUP($J35,'Grundlagen VKO neu'!$A$12:$B$17,2),IF($H35="Monat",VLOOKUP($J35,'Grundlagen VKO neu'!$A$20:$B$25,2),IF($H35="Jahr",VLOOKUP($J35,'Grundlagen VKO neu'!$A$28:$B$33,2)))),IF($H35="Stunden",VLOOKUP($J35,'Grundlagen VKO neu'!$A$38:$B$43,2),IF($H35="Monat",VLOOKUP($J35,'Grundlagen VKO neu'!$A$46:$B$51,2),"Auswahl nicht möglich"))))</f>
        <v>0,00</v>
      </c>
      <c r="M35" s="368" t="str">
        <f t="shared" si="10"/>
        <v>0,00</v>
      </c>
      <c r="N35" s="369">
        <f t="shared" si="11"/>
        <v>0</v>
      </c>
      <c r="O35" s="370"/>
      <c r="P35" s="58"/>
      <c r="Q35" s="58"/>
    </row>
    <row r="36" spans="1:17" s="88" customFormat="1" ht="13.5" customHeight="1" x14ac:dyDescent="0.2">
      <c r="A36" s="98"/>
      <c r="B36" s="360">
        <f t="shared" si="9"/>
        <v>25</v>
      </c>
      <c r="C36" s="361"/>
      <c r="D36" s="361"/>
      <c r="E36" s="362"/>
      <c r="F36" s="363"/>
      <c r="G36" s="364"/>
      <c r="H36" s="364"/>
      <c r="I36" s="365"/>
      <c r="J36" s="366"/>
      <c r="K36" s="367"/>
      <c r="L36" s="368" t="str">
        <f>IF(ISBLANK($K36),"0,00",IF(K36="Pauschalwerte ohne Urlaubsabgeltung",IF($H36="Stunden",VLOOKUP($J36,'Grundlagen VKO neu'!$A$12:$B$17,2),IF($H36="Monat",VLOOKUP($J36,'Grundlagen VKO neu'!$A$20:$B$25,2),IF($H36="Jahr",VLOOKUP($J36,'Grundlagen VKO neu'!$A$28:$B$33,2)))),IF($H36="Stunden",VLOOKUP($J36,'Grundlagen VKO neu'!$A$38:$B$43,2),IF($H36="Monat",VLOOKUP($J36,'Grundlagen VKO neu'!$A$46:$B$51,2),"Auswahl nicht möglich"))))</f>
        <v>0,00</v>
      </c>
      <c r="M36" s="368" t="str">
        <f t="shared" si="10"/>
        <v>0,00</v>
      </c>
      <c r="N36" s="369">
        <f t="shared" si="11"/>
        <v>0</v>
      </c>
      <c r="O36" s="370"/>
      <c r="P36" s="58"/>
      <c r="Q36" s="58"/>
    </row>
    <row r="37" spans="1:17" s="88" customFormat="1" ht="13.5" customHeight="1" x14ac:dyDescent="0.2">
      <c r="A37" s="98"/>
      <c r="B37" s="360">
        <f t="shared" si="9"/>
        <v>26</v>
      </c>
      <c r="C37" s="361"/>
      <c r="D37" s="361"/>
      <c r="E37" s="362"/>
      <c r="F37" s="363"/>
      <c r="G37" s="364"/>
      <c r="H37" s="364"/>
      <c r="I37" s="365"/>
      <c r="J37" s="366"/>
      <c r="K37" s="367"/>
      <c r="L37" s="368" t="str">
        <f>IF(ISBLANK($K37),"0,00",IF(K37="Pauschalwerte ohne Urlaubsabgeltung",IF($H37="Stunden",VLOOKUP($J37,'Grundlagen VKO neu'!$A$12:$B$17,2),IF($H37="Monat",VLOOKUP($J37,'Grundlagen VKO neu'!$A$20:$B$25,2),IF($H37="Jahr",VLOOKUP($J37,'Grundlagen VKO neu'!$A$28:$B$33,2)))),IF($H37="Stunden",VLOOKUP($J37,'Grundlagen VKO neu'!$A$38:$B$43,2),IF($H37="Monat",VLOOKUP($J37,'Grundlagen VKO neu'!$A$46:$B$51,2),"Auswahl nicht möglich"))))</f>
        <v>0,00</v>
      </c>
      <c r="M37" s="368" t="str">
        <f t="shared" si="10"/>
        <v>0,00</v>
      </c>
      <c r="N37" s="369">
        <f t="shared" si="11"/>
        <v>0</v>
      </c>
      <c r="O37" s="370"/>
      <c r="P37" s="58"/>
      <c r="Q37" s="58"/>
    </row>
    <row r="38" spans="1:17" s="88" customFormat="1" ht="13.5" customHeight="1" x14ac:dyDescent="0.2">
      <c r="A38" s="98"/>
      <c r="B38" s="360">
        <f t="shared" si="9"/>
        <v>27</v>
      </c>
      <c r="C38" s="361"/>
      <c r="D38" s="361"/>
      <c r="E38" s="362"/>
      <c r="F38" s="363"/>
      <c r="G38" s="364"/>
      <c r="H38" s="364"/>
      <c r="I38" s="365"/>
      <c r="J38" s="366"/>
      <c r="K38" s="367"/>
      <c r="L38" s="368" t="str">
        <f>IF(ISBLANK($K38),"0,00",IF(K38="Pauschalwerte ohne Urlaubsabgeltung",IF($H38="Stunden",VLOOKUP($J38,'Grundlagen VKO neu'!$A$12:$B$17,2),IF($H38="Monat",VLOOKUP($J38,'Grundlagen VKO neu'!$A$20:$B$25,2),IF($H38="Jahr",VLOOKUP($J38,'Grundlagen VKO neu'!$A$28:$B$33,2)))),IF($H38="Stunden",VLOOKUP($J38,'Grundlagen VKO neu'!$A$38:$B$43,2),IF($H38="Monat",VLOOKUP($J38,'Grundlagen VKO neu'!$A$46:$B$51,2),"Auswahl nicht möglich"))))</f>
        <v>0,00</v>
      </c>
      <c r="M38" s="368" t="str">
        <f t="shared" si="10"/>
        <v>0,00</v>
      </c>
      <c r="N38" s="369">
        <f t="shared" si="11"/>
        <v>0</v>
      </c>
      <c r="O38" s="370"/>
      <c r="P38" s="58"/>
      <c r="Q38" s="58"/>
    </row>
    <row r="39" spans="1:17" s="88" customFormat="1" ht="13.5" customHeight="1" x14ac:dyDescent="0.2">
      <c r="A39" s="98"/>
      <c r="B39" s="360">
        <f t="shared" si="9"/>
        <v>28</v>
      </c>
      <c r="C39" s="361"/>
      <c r="D39" s="361"/>
      <c r="E39" s="362"/>
      <c r="F39" s="363"/>
      <c r="G39" s="364"/>
      <c r="H39" s="364"/>
      <c r="I39" s="365"/>
      <c r="J39" s="366"/>
      <c r="K39" s="367"/>
      <c r="L39" s="368" t="str">
        <f>IF(ISBLANK($K39),"0,00",IF(K39="Pauschalwerte ohne Urlaubsabgeltung",IF($H39="Stunden",VLOOKUP($J39,'Grundlagen VKO neu'!$A$12:$B$17,2),IF($H39="Monat",VLOOKUP($J39,'Grundlagen VKO neu'!$A$20:$B$25,2),IF($H39="Jahr",VLOOKUP($J39,'Grundlagen VKO neu'!$A$28:$B$33,2)))),IF($H39="Stunden",VLOOKUP($J39,'Grundlagen VKO neu'!$A$38:$B$43,2),IF($H39="Monat",VLOOKUP($J39,'Grundlagen VKO neu'!$A$46:$B$51,2),"Auswahl nicht möglich"))))</f>
        <v>0,00</v>
      </c>
      <c r="M39" s="368" t="str">
        <f t="shared" si="10"/>
        <v>0,00</v>
      </c>
      <c r="N39" s="369">
        <f t="shared" si="11"/>
        <v>0</v>
      </c>
      <c r="O39" s="370"/>
      <c r="P39" s="58"/>
      <c r="Q39" s="58"/>
    </row>
    <row r="40" spans="1:17" s="88" customFormat="1" ht="13.5" customHeight="1" x14ac:dyDescent="0.2">
      <c r="A40" s="98"/>
      <c r="B40" s="360">
        <f t="shared" si="9"/>
        <v>29</v>
      </c>
      <c r="C40" s="361"/>
      <c r="D40" s="361"/>
      <c r="E40" s="362"/>
      <c r="F40" s="363"/>
      <c r="G40" s="364"/>
      <c r="H40" s="364"/>
      <c r="I40" s="365"/>
      <c r="J40" s="366"/>
      <c r="K40" s="367"/>
      <c r="L40" s="368" t="str">
        <f>IF(ISBLANK($K40),"0,00",IF(K40="Pauschalwerte ohne Urlaubsabgeltung",IF($H40="Stunden",VLOOKUP($J40,'Grundlagen VKO neu'!$A$12:$B$17,2),IF($H40="Monat",VLOOKUP($J40,'Grundlagen VKO neu'!$A$20:$B$25,2),IF($H40="Jahr",VLOOKUP($J40,'Grundlagen VKO neu'!$A$28:$B$33,2)))),IF($H40="Stunden",VLOOKUP($J40,'Grundlagen VKO neu'!$A$38:$B$43,2),IF($H40="Monat",VLOOKUP($J40,'Grundlagen VKO neu'!$A$46:$B$51,2),"Auswahl nicht möglich"))))</f>
        <v>0,00</v>
      </c>
      <c r="M40" s="368" t="str">
        <f t="shared" si="10"/>
        <v>0,00</v>
      </c>
      <c r="N40" s="369">
        <f t="shared" si="11"/>
        <v>0</v>
      </c>
      <c r="O40" s="370"/>
      <c r="P40" s="58"/>
      <c r="Q40" s="58"/>
    </row>
    <row r="41" spans="1:17" s="88" customFormat="1" ht="13.5" customHeight="1" x14ac:dyDescent="0.2">
      <c r="A41" s="98"/>
      <c r="B41" s="360">
        <f t="shared" si="9"/>
        <v>30</v>
      </c>
      <c r="C41" s="361"/>
      <c r="D41" s="361"/>
      <c r="E41" s="362"/>
      <c r="F41" s="363"/>
      <c r="G41" s="364"/>
      <c r="H41" s="364"/>
      <c r="I41" s="365"/>
      <c r="J41" s="366"/>
      <c r="K41" s="367"/>
      <c r="L41" s="368" t="str">
        <f>IF(ISBLANK($K41),"0,00",IF(K41="Pauschalwerte ohne Urlaubsabgeltung",IF($H41="Stunden",VLOOKUP($J41,'Grundlagen VKO neu'!$A$12:$B$17,2),IF($H41="Monat",VLOOKUP($J41,'Grundlagen VKO neu'!$A$20:$B$25,2),IF($H41="Jahr",VLOOKUP($J41,'Grundlagen VKO neu'!$A$28:$B$33,2)))),IF($H41="Stunden",VLOOKUP($J41,'Grundlagen VKO neu'!$A$38:$B$43,2),IF($H41="Monat",VLOOKUP($J41,'Grundlagen VKO neu'!$A$46:$B$51,2),"Auswahl nicht möglich"))))</f>
        <v>0,00</v>
      </c>
      <c r="M41" s="368" t="str">
        <f t="shared" si="10"/>
        <v>0,00</v>
      </c>
      <c r="N41" s="369">
        <f t="shared" si="11"/>
        <v>0</v>
      </c>
      <c r="O41" s="370"/>
      <c r="P41" s="58"/>
      <c r="Q41" s="58"/>
    </row>
    <row r="42" spans="1:17" s="88" customFormat="1" ht="13.5" customHeight="1" x14ac:dyDescent="0.2">
      <c r="A42" s="98"/>
      <c r="B42" s="360">
        <f t="shared" si="9"/>
        <v>31</v>
      </c>
      <c r="C42" s="361"/>
      <c r="D42" s="361"/>
      <c r="E42" s="362"/>
      <c r="F42" s="363"/>
      <c r="G42" s="364"/>
      <c r="H42" s="364"/>
      <c r="I42" s="365"/>
      <c r="J42" s="366"/>
      <c r="K42" s="367"/>
      <c r="L42" s="368" t="str">
        <f>IF(ISBLANK($K42),"0,00",IF(K42="Pauschalwerte ohne Urlaubsabgeltung",IF($H42="Stunden",VLOOKUP($J42,'Grundlagen VKO neu'!$A$12:$B$17,2),IF($H42="Monat",VLOOKUP($J42,'Grundlagen VKO neu'!$A$20:$B$25,2),IF($H42="Jahr",VLOOKUP($J42,'Grundlagen VKO neu'!$A$28:$B$33,2)))),IF($H42="Stunden",VLOOKUP($J42,'Grundlagen VKO neu'!$A$38:$B$43,2),IF($H42="Monat",VLOOKUP($J42,'Grundlagen VKO neu'!$A$46:$B$51,2),"Auswahl nicht möglich"))))</f>
        <v>0,00</v>
      </c>
      <c r="M42" s="368" t="str">
        <f t="shared" si="10"/>
        <v>0,00</v>
      </c>
      <c r="N42" s="369">
        <f t="shared" si="11"/>
        <v>0</v>
      </c>
      <c r="O42" s="370"/>
      <c r="P42" s="58"/>
      <c r="Q42" s="58"/>
    </row>
    <row r="43" spans="1:17" s="88" customFormat="1" ht="13.5" customHeight="1" x14ac:dyDescent="0.2">
      <c r="A43" s="98"/>
      <c r="B43" s="360">
        <f t="shared" si="9"/>
        <v>32</v>
      </c>
      <c r="C43" s="361"/>
      <c r="D43" s="361"/>
      <c r="E43" s="362"/>
      <c r="F43" s="363"/>
      <c r="G43" s="364"/>
      <c r="H43" s="364"/>
      <c r="I43" s="365"/>
      <c r="J43" s="366"/>
      <c r="K43" s="367"/>
      <c r="L43" s="368" t="str">
        <f>IF(ISBLANK($K43),"0,00",IF(K43="Pauschalwerte ohne Urlaubsabgeltung",IF($H43="Stunden",VLOOKUP($J43,'Grundlagen VKO neu'!$A$12:$B$17,2),IF($H43="Monat",VLOOKUP($J43,'Grundlagen VKO neu'!$A$20:$B$25,2),IF($H43="Jahr",VLOOKUP($J43,'Grundlagen VKO neu'!$A$28:$B$33,2)))),IF($H43="Stunden",VLOOKUP($J43,'Grundlagen VKO neu'!$A$38:$B$43,2),IF($H43="Monat",VLOOKUP($J43,'Grundlagen VKO neu'!$A$46:$B$51,2),"Auswahl nicht möglich"))))</f>
        <v>0,00</v>
      </c>
      <c r="M43" s="368" t="str">
        <f t="shared" si="10"/>
        <v>0,00</v>
      </c>
      <c r="N43" s="369">
        <f t="shared" si="11"/>
        <v>0</v>
      </c>
      <c r="O43" s="370"/>
      <c r="P43" s="58"/>
      <c r="Q43" s="58"/>
    </row>
    <row r="44" spans="1:17" s="88" customFormat="1" ht="13.5" customHeight="1" x14ac:dyDescent="0.2">
      <c r="A44" s="98"/>
      <c r="B44" s="360">
        <f t="shared" si="9"/>
        <v>33</v>
      </c>
      <c r="C44" s="361"/>
      <c r="D44" s="361"/>
      <c r="E44" s="362"/>
      <c r="F44" s="363"/>
      <c r="G44" s="364"/>
      <c r="H44" s="364"/>
      <c r="I44" s="365"/>
      <c r="J44" s="366"/>
      <c r="K44" s="367"/>
      <c r="L44" s="368" t="str">
        <f>IF(ISBLANK($K44),"0,00",IF(K44="Pauschalwerte ohne Urlaubsabgeltung",IF($H44="Stunden",VLOOKUP($J44,'Grundlagen VKO neu'!$A$12:$B$17,2),IF($H44="Monat",VLOOKUP($J44,'Grundlagen VKO neu'!$A$20:$B$25,2),IF($H44="Jahr",VLOOKUP($J44,'Grundlagen VKO neu'!$A$28:$B$33,2)))),IF($H44="Stunden",VLOOKUP($J44,'Grundlagen VKO neu'!$A$38:$B$43,2),IF($H44="Monat",VLOOKUP($J44,'Grundlagen VKO neu'!$A$46:$B$51,2),"Auswahl nicht möglich"))))</f>
        <v>0,00</v>
      </c>
      <c r="M44" s="368" t="str">
        <f t="shared" si="10"/>
        <v>0,00</v>
      </c>
      <c r="N44" s="369">
        <f t="shared" si="11"/>
        <v>0</v>
      </c>
      <c r="O44" s="370"/>
      <c r="P44" s="58"/>
      <c r="Q44" s="58"/>
    </row>
    <row r="45" spans="1:17" s="88" customFormat="1" ht="13.5" customHeight="1" x14ac:dyDescent="0.2">
      <c r="A45" s="98"/>
      <c r="B45" s="360">
        <f t="shared" si="9"/>
        <v>34</v>
      </c>
      <c r="C45" s="361"/>
      <c r="D45" s="361"/>
      <c r="E45" s="362"/>
      <c r="F45" s="363"/>
      <c r="G45" s="364"/>
      <c r="H45" s="364"/>
      <c r="I45" s="365"/>
      <c r="J45" s="366"/>
      <c r="K45" s="367"/>
      <c r="L45" s="368" t="str">
        <f>IF(ISBLANK($K45),"0,00",IF(K45="Pauschalwerte ohne Urlaubsabgeltung",IF($H45="Stunden",VLOOKUP($J45,'Grundlagen VKO neu'!$A$12:$B$17,2),IF($H45="Monat",VLOOKUP($J45,'Grundlagen VKO neu'!$A$20:$B$25,2),IF($H45="Jahr",VLOOKUP($J45,'Grundlagen VKO neu'!$A$28:$B$33,2)))),IF($H45="Stunden",VLOOKUP($J45,'Grundlagen VKO neu'!$A$38:$B$43,2),IF($H45="Monat",VLOOKUP($J45,'Grundlagen VKO neu'!$A$46:$B$51,2),"Auswahl nicht möglich"))))</f>
        <v>0,00</v>
      </c>
      <c r="M45" s="368" t="str">
        <f t="shared" si="10"/>
        <v>0,00</v>
      </c>
      <c r="N45" s="369">
        <f t="shared" si="11"/>
        <v>0</v>
      </c>
      <c r="O45" s="370"/>
      <c r="P45" s="58"/>
      <c r="Q45" s="58"/>
    </row>
    <row r="46" spans="1:17" s="88" customFormat="1" ht="13.5" customHeight="1" x14ac:dyDescent="0.2">
      <c r="A46" s="98"/>
      <c r="B46" s="360">
        <f t="shared" si="9"/>
        <v>35</v>
      </c>
      <c r="C46" s="361"/>
      <c r="D46" s="361"/>
      <c r="E46" s="362"/>
      <c r="F46" s="363"/>
      <c r="G46" s="364"/>
      <c r="H46" s="364"/>
      <c r="I46" s="365"/>
      <c r="J46" s="366"/>
      <c r="K46" s="367"/>
      <c r="L46" s="368" t="str">
        <f>IF(ISBLANK($K46),"0,00",IF(K46="Pauschalwerte ohne Urlaubsabgeltung",IF($H46="Stunden",VLOOKUP($J46,'Grundlagen VKO neu'!$A$12:$B$17,2),IF($H46="Monat",VLOOKUP($J46,'Grundlagen VKO neu'!$A$20:$B$25,2),IF($H46="Jahr",VLOOKUP($J46,'Grundlagen VKO neu'!$A$28:$B$33,2)))),IF($H46="Stunden",VLOOKUP($J46,'Grundlagen VKO neu'!$A$38:$B$43,2),IF($H46="Monat",VLOOKUP($J46,'Grundlagen VKO neu'!$A$46:$B$51,2),"Auswahl nicht möglich"))))</f>
        <v>0,00</v>
      </c>
      <c r="M46" s="368" t="str">
        <f t="shared" si="10"/>
        <v>0,00</v>
      </c>
      <c r="N46" s="369">
        <f t="shared" si="11"/>
        <v>0</v>
      </c>
      <c r="O46" s="370"/>
      <c r="P46" s="58"/>
      <c r="Q46" s="58"/>
    </row>
    <row r="47" spans="1:17" s="88" customFormat="1" ht="13.5" customHeight="1" x14ac:dyDescent="0.2">
      <c r="A47" s="98"/>
      <c r="B47" s="360">
        <f t="shared" si="9"/>
        <v>36</v>
      </c>
      <c r="C47" s="361"/>
      <c r="D47" s="361"/>
      <c r="E47" s="362"/>
      <c r="F47" s="363"/>
      <c r="G47" s="364"/>
      <c r="H47" s="364"/>
      <c r="I47" s="365"/>
      <c r="J47" s="366"/>
      <c r="K47" s="367"/>
      <c r="L47" s="368" t="str">
        <f>IF(ISBLANK($K47),"0,00",IF(K47="Pauschalwerte ohne Urlaubsabgeltung",IF($H47="Stunden",VLOOKUP($J47,'Grundlagen VKO neu'!$A$12:$B$17,2),IF($H47="Monat",VLOOKUP($J47,'Grundlagen VKO neu'!$A$20:$B$25,2),IF($H47="Jahr",VLOOKUP($J47,'Grundlagen VKO neu'!$A$28:$B$33,2)))),IF($H47="Stunden",VLOOKUP($J47,'Grundlagen VKO neu'!$A$38:$B$43,2),IF($H47="Monat",VLOOKUP($J47,'Grundlagen VKO neu'!$A$46:$B$51,2),"Auswahl nicht möglich"))))</f>
        <v>0,00</v>
      </c>
      <c r="M47" s="368" t="str">
        <f t="shared" si="10"/>
        <v>0,00</v>
      </c>
      <c r="N47" s="369">
        <f t="shared" si="11"/>
        <v>0</v>
      </c>
      <c r="O47" s="370"/>
      <c r="P47" s="58"/>
      <c r="Q47" s="58"/>
    </row>
    <row r="48" spans="1:17" s="88" customFormat="1" ht="13.5" customHeight="1" x14ac:dyDescent="0.2">
      <c r="A48" s="98"/>
      <c r="B48" s="360">
        <f t="shared" si="9"/>
        <v>37</v>
      </c>
      <c r="C48" s="361"/>
      <c r="D48" s="361"/>
      <c r="E48" s="362"/>
      <c r="F48" s="363"/>
      <c r="G48" s="364"/>
      <c r="H48" s="364"/>
      <c r="I48" s="365"/>
      <c r="J48" s="366"/>
      <c r="K48" s="367"/>
      <c r="L48" s="368" t="str">
        <f>IF(ISBLANK($K48),"0,00",IF(K48="Pauschalwerte ohne Urlaubsabgeltung",IF($H48="Stunden",VLOOKUP($J48,'Grundlagen VKO neu'!$A$12:$B$17,2),IF($H48="Monat",VLOOKUP($J48,'Grundlagen VKO neu'!$A$20:$B$25,2),IF($H48="Jahr",VLOOKUP($J48,'Grundlagen VKO neu'!$A$28:$B$33,2)))),IF($H48="Stunden",VLOOKUP($J48,'Grundlagen VKO neu'!$A$38:$B$43,2),IF($H48="Monat",VLOOKUP($J48,'Grundlagen VKO neu'!$A$46:$B$51,2),"Auswahl nicht möglich"))))</f>
        <v>0,00</v>
      </c>
      <c r="M48" s="368" t="str">
        <f t="shared" si="10"/>
        <v>0,00</v>
      </c>
      <c r="N48" s="369">
        <f t="shared" si="11"/>
        <v>0</v>
      </c>
      <c r="O48" s="370"/>
      <c r="P48" s="58"/>
      <c r="Q48" s="58"/>
    </row>
    <row r="49" spans="1:17" s="88" customFormat="1" ht="13.5" customHeight="1" x14ac:dyDescent="0.2">
      <c r="A49" s="98"/>
      <c r="B49" s="360">
        <f t="shared" si="9"/>
        <v>38</v>
      </c>
      <c r="C49" s="361"/>
      <c r="D49" s="361"/>
      <c r="E49" s="362"/>
      <c r="F49" s="363"/>
      <c r="G49" s="364"/>
      <c r="H49" s="364"/>
      <c r="I49" s="365"/>
      <c r="J49" s="366"/>
      <c r="K49" s="367"/>
      <c r="L49" s="368" t="str">
        <f>IF(ISBLANK($K49),"0,00",IF(K49="Pauschalwerte ohne Urlaubsabgeltung",IF($H49="Stunden",VLOOKUP($J49,'Grundlagen VKO neu'!$A$12:$B$17,2),IF($H49="Monat",VLOOKUP($J49,'Grundlagen VKO neu'!$A$20:$B$25,2),IF($H49="Jahr",VLOOKUP($J49,'Grundlagen VKO neu'!$A$28:$B$33,2)))),IF($H49="Stunden",VLOOKUP($J49,'Grundlagen VKO neu'!$A$38:$B$43,2),IF($H49="Monat",VLOOKUP($J49,'Grundlagen VKO neu'!$A$46:$B$51,2),"Auswahl nicht möglich"))))</f>
        <v>0,00</v>
      </c>
      <c r="M49" s="368" t="str">
        <f t="shared" si="10"/>
        <v>0,00</v>
      </c>
      <c r="N49" s="369">
        <f t="shared" si="11"/>
        <v>0</v>
      </c>
      <c r="O49" s="370"/>
      <c r="P49" s="58"/>
      <c r="Q49" s="58"/>
    </row>
    <row r="50" spans="1:17" s="88" customFormat="1" ht="13.5" customHeight="1" x14ac:dyDescent="0.2">
      <c r="A50" s="98"/>
      <c r="B50" s="360">
        <f t="shared" si="6"/>
        <v>39</v>
      </c>
      <c r="C50" s="361"/>
      <c r="D50" s="361"/>
      <c r="E50" s="362"/>
      <c r="F50" s="363"/>
      <c r="G50" s="364"/>
      <c r="H50" s="364"/>
      <c r="I50" s="365"/>
      <c r="J50" s="366"/>
      <c r="K50" s="367"/>
      <c r="L50" s="368" t="str">
        <f>IF(ISBLANK($K50),"0,00",IF(K50="Pauschalwerte ohne Urlaubsabgeltung",IF($H50="Stunden",VLOOKUP($J50,'Grundlagen VKO neu'!$A$12:$B$17,2),IF($H50="Monat",VLOOKUP($J50,'Grundlagen VKO neu'!$A$20:$B$25,2),IF($H50="Jahr",VLOOKUP($J50,'Grundlagen VKO neu'!$A$28:$B$33,2)))),IF($H50="Stunden",VLOOKUP($J50,'Grundlagen VKO neu'!$A$38:$B$43,2),IF($H50="Monat",VLOOKUP($J50,'Grundlagen VKO neu'!$A$46:$B$51,2),"Auswahl nicht möglich"))))</f>
        <v>0,00</v>
      </c>
      <c r="M50" s="368" t="str">
        <f t="shared" si="7"/>
        <v>0,00</v>
      </c>
      <c r="N50" s="369">
        <f t="shared" si="8"/>
        <v>0</v>
      </c>
      <c r="O50" s="370"/>
      <c r="P50" s="58"/>
      <c r="Q50" s="58"/>
    </row>
    <row r="51" spans="1:17" s="88" customFormat="1" ht="13.5" customHeight="1" x14ac:dyDescent="0.2">
      <c r="A51" s="98"/>
      <c r="B51" s="360">
        <f t="shared" si="6"/>
        <v>40</v>
      </c>
      <c r="C51" s="361"/>
      <c r="D51" s="361"/>
      <c r="E51" s="362"/>
      <c r="F51" s="363"/>
      <c r="G51" s="364"/>
      <c r="H51" s="364"/>
      <c r="I51" s="365"/>
      <c r="J51" s="366"/>
      <c r="K51" s="367"/>
      <c r="L51" s="368" t="str">
        <f>IF(ISBLANK($K51),"0,00",IF(K51="Pauschalwerte ohne Urlaubsabgeltung",IF($H51="Stunden",VLOOKUP($J51,'Grundlagen VKO neu'!$A$12:$B$17,2),IF($H51="Monat",VLOOKUP($J51,'Grundlagen VKO neu'!$A$20:$B$25,2),IF($H51="Jahr",VLOOKUP($J51,'Grundlagen VKO neu'!$A$28:$B$33,2)))),IF($H51="Stunden",VLOOKUP($J51,'Grundlagen VKO neu'!$A$38:$B$43,2),IF($H51="Monat",VLOOKUP($J51,'Grundlagen VKO neu'!$A$46:$B$51,2),"Auswahl nicht möglich"))))</f>
        <v>0,00</v>
      </c>
      <c r="M51" s="368" t="str">
        <f t="shared" si="7"/>
        <v>0,00</v>
      </c>
      <c r="N51" s="369">
        <f t="shared" si="8"/>
        <v>0</v>
      </c>
      <c r="O51" s="370"/>
      <c r="P51" s="58"/>
      <c r="Q51" s="58"/>
    </row>
    <row r="52" spans="1:17" s="88" customFormat="1" ht="13.5" customHeight="1" x14ac:dyDescent="0.2">
      <c r="A52" s="98"/>
      <c r="B52" s="360">
        <f t="shared" si="6"/>
        <v>41</v>
      </c>
      <c r="C52" s="361"/>
      <c r="D52" s="361"/>
      <c r="E52" s="362"/>
      <c r="F52" s="363"/>
      <c r="G52" s="364"/>
      <c r="H52" s="364"/>
      <c r="I52" s="365"/>
      <c r="J52" s="366"/>
      <c r="K52" s="367"/>
      <c r="L52" s="368" t="str">
        <f>IF(ISBLANK($K52),"0,00",IF(K52="Pauschalwerte ohne Urlaubsabgeltung",IF($H52="Stunden",VLOOKUP($J52,'Grundlagen VKO neu'!$A$12:$B$17,2),IF($H52="Monat",VLOOKUP($J52,'Grundlagen VKO neu'!$A$20:$B$25,2),IF($H52="Jahr",VLOOKUP($J52,'Grundlagen VKO neu'!$A$28:$B$33,2)))),IF($H52="Stunden",VLOOKUP($J52,'Grundlagen VKO neu'!$A$38:$B$43,2),IF($H52="Monat",VLOOKUP($J52,'Grundlagen VKO neu'!$A$46:$B$51,2),"Auswahl nicht möglich"))))</f>
        <v>0,00</v>
      </c>
      <c r="M52" s="368" t="str">
        <f t="shared" si="7"/>
        <v>0,00</v>
      </c>
      <c r="N52" s="369">
        <f t="shared" si="8"/>
        <v>0</v>
      </c>
      <c r="O52" s="370"/>
      <c r="P52" s="58"/>
      <c r="Q52" s="58"/>
    </row>
    <row r="53" spans="1:17" s="88" customFormat="1" ht="13.5" customHeight="1" x14ac:dyDescent="0.2">
      <c r="A53" s="98"/>
      <c r="B53" s="360">
        <f t="shared" si="6"/>
        <v>42</v>
      </c>
      <c r="C53" s="361"/>
      <c r="D53" s="361"/>
      <c r="E53" s="362"/>
      <c r="F53" s="363"/>
      <c r="G53" s="364"/>
      <c r="H53" s="364"/>
      <c r="I53" s="365"/>
      <c r="J53" s="366"/>
      <c r="K53" s="367"/>
      <c r="L53" s="368" t="str">
        <f>IF(ISBLANK($K53),"0,00",IF(K53="Pauschalwerte ohne Urlaubsabgeltung",IF($H53="Stunden",VLOOKUP($J53,'Grundlagen VKO neu'!$A$12:$B$17,2),IF($H53="Monat",VLOOKUP($J53,'Grundlagen VKO neu'!$A$20:$B$25,2),IF($H53="Jahr",VLOOKUP($J53,'Grundlagen VKO neu'!$A$28:$B$33,2)))),IF($H53="Stunden",VLOOKUP($J53,'Grundlagen VKO neu'!$A$38:$B$43,2),IF($H53="Monat",VLOOKUP($J53,'Grundlagen VKO neu'!$A$46:$B$51,2),"Auswahl nicht möglich"))))</f>
        <v>0,00</v>
      </c>
      <c r="M53" s="368" t="str">
        <f t="shared" si="7"/>
        <v>0,00</v>
      </c>
      <c r="N53" s="369">
        <f t="shared" si="8"/>
        <v>0</v>
      </c>
      <c r="O53" s="370"/>
      <c r="P53" s="58"/>
      <c r="Q53" s="58"/>
    </row>
    <row r="54" spans="1:17" s="88" customFormat="1" ht="13.5" customHeight="1" x14ac:dyDescent="0.2">
      <c r="A54" s="98"/>
      <c r="B54" s="360">
        <f t="shared" si="6"/>
        <v>43</v>
      </c>
      <c r="C54" s="361"/>
      <c r="D54" s="361"/>
      <c r="E54" s="362"/>
      <c r="F54" s="363"/>
      <c r="G54" s="364"/>
      <c r="H54" s="364"/>
      <c r="I54" s="365"/>
      <c r="J54" s="366"/>
      <c r="K54" s="367"/>
      <c r="L54" s="368" t="str">
        <f>IF(ISBLANK($K54),"0,00",IF(K54="Pauschalwerte ohne Urlaubsabgeltung",IF($H54="Stunden",VLOOKUP($J54,'Grundlagen VKO neu'!$A$12:$B$17,2),IF($H54="Monat",VLOOKUP($J54,'Grundlagen VKO neu'!$A$20:$B$25,2),IF($H54="Jahr",VLOOKUP($J54,'Grundlagen VKO neu'!$A$28:$B$33,2)))),IF($H54="Stunden",VLOOKUP($J54,'Grundlagen VKO neu'!$A$38:$B$43,2),IF($H54="Monat",VLOOKUP($J54,'Grundlagen VKO neu'!$A$46:$B$51,2),"Auswahl nicht möglich"))))</f>
        <v>0,00</v>
      </c>
      <c r="M54" s="368" t="str">
        <f t="shared" si="7"/>
        <v>0,00</v>
      </c>
      <c r="N54" s="369">
        <f t="shared" si="8"/>
        <v>0</v>
      </c>
      <c r="O54" s="370"/>
      <c r="P54" s="58"/>
      <c r="Q54" s="58"/>
    </row>
    <row r="55" spans="1:17" s="88" customFormat="1" ht="13.5" customHeight="1" x14ac:dyDescent="0.2">
      <c r="A55" s="98"/>
      <c r="B55" s="360">
        <f t="shared" si="6"/>
        <v>44</v>
      </c>
      <c r="C55" s="361"/>
      <c r="D55" s="361"/>
      <c r="E55" s="362"/>
      <c r="F55" s="363"/>
      <c r="G55" s="364"/>
      <c r="H55" s="364"/>
      <c r="I55" s="365"/>
      <c r="J55" s="366"/>
      <c r="K55" s="367"/>
      <c r="L55" s="368" t="str">
        <f>IF(ISBLANK($K55),"0,00",IF(K55="Pauschalwerte ohne Urlaubsabgeltung",IF($H55="Stunden",VLOOKUP($J55,'Grundlagen VKO neu'!$A$12:$B$17,2),IF($H55="Monat",VLOOKUP($J55,'Grundlagen VKO neu'!$A$20:$B$25,2),IF($H55="Jahr",VLOOKUP($J55,'Grundlagen VKO neu'!$A$28:$B$33,2)))),IF($H55="Stunden",VLOOKUP($J55,'Grundlagen VKO neu'!$A$38:$B$43,2),IF($H55="Monat",VLOOKUP($J55,'Grundlagen VKO neu'!$A$46:$B$51,2),"Auswahl nicht möglich"))))</f>
        <v>0,00</v>
      </c>
      <c r="M55" s="368" t="str">
        <f t="shared" si="7"/>
        <v>0,00</v>
      </c>
      <c r="N55" s="369">
        <f t="shared" si="8"/>
        <v>0</v>
      </c>
      <c r="O55" s="370"/>
      <c r="P55" s="58"/>
      <c r="Q55" s="58"/>
    </row>
    <row r="56" spans="1:17" s="88" customFormat="1" ht="13.5" customHeight="1" x14ac:dyDescent="0.2">
      <c r="A56" s="98"/>
      <c r="B56" s="360">
        <f t="shared" si="6"/>
        <v>45</v>
      </c>
      <c r="C56" s="361"/>
      <c r="D56" s="361"/>
      <c r="E56" s="362"/>
      <c r="F56" s="363"/>
      <c r="G56" s="364"/>
      <c r="H56" s="364"/>
      <c r="I56" s="365"/>
      <c r="J56" s="366"/>
      <c r="K56" s="367"/>
      <c r="L56" s="368" t="str">
        <f>IF(ISBLANK($K56),"0,00",IF(K56="Pauschalwerte ohne Urlaubsabgeltung",IF($H56="Stunden",VLOOKUP($J56,'Grundlagen VKO neu'!$A$12:$B$17,2),IF($H56="Monat",VLOOKUP($J56,'Grundlagen VKO neu'!$A$20:$B$25,2),IF($H56="Jahr",VLOOKUP($J56,'Grundlagen VKO neu'!$A$28:$B$33,2)))),IF($H56="Stunden",VLOOKUP($J56,'Grundlagen VKO neu'!$A$38:$B$43,2),IF($H56="Monat",VLOOKUP($J56,'Grundlagen VKO neu'!$A$46:$B$51,2),"Auswahl nicht möglich"))))</f>
        <v>0,00</v>
      </c>
      <c r="M56" s="368" t="str">
        <f t="shared" si="7"/>
        <v>0,00</v>
      </c>
      <c r="N56" s="369">
        <f t="shared" si="8"/>
        <v>0</v>
      </c>
      <c r="O56" s="370"/>
      <c r="P56" s="58"/>
      <c r="Q56" s="58"/>
    </row>
    <row r="57" spans="1:17" s="88" customFormat="1" ht="13.5" customHeight="1" x14ac:dyDescent="0.2">
      <c r="A57" s="98"/>
      <c r="B57" s="360">
        <f t="shared" si="6"/>
        <v>46</v>
      </c>
      <c r="C57" s="361"/>
      <c r="D57" s="361"/>
      <c r="E57" s="362"/>
      <c r="F57" s="363"/>
      <c r="G57" s="364"/>
      <c r="H57" s="364"/>
      <c r="I57" s="365"/>
      <c r="J57" s="366"/>
      <c r="K57" s="367"/>
      <c r="L57" s="368" t="str">
        <f>IF(ISBLANK($K57),"0,00",IF(K57="Pauschalwerte ohne Urlaubsabgeltung",IF($H57="Stunden",VLOOKUP($J57,'Grundlagen VKO neu'!$A$12:$B$17,2),IF($H57="Monat",VLOOKUP($J57,'Grundlagen VKO neu'!$A$20:$B$25,2),IF($H57="Jahr",VLOOKUP($J57,'Grundlagen VKO neu'!$A$28:$B$33,2)))),IF($H57="Stunden",VLOOKUP($J57,'Grundlagen VKO neu'!$A$38:$B$43,2),IF($H57="Monat",VLOOKUP($J57,'Grundlagen VKO neu'!$A$46:$B$51,2),"Auswahl nicht möglich"))))</f>
        <v>0,00</v>
      </c>
      <c r="M57" s="368" t="str">
        <f t="shared" si="7"/>
        <v>0,00</v>
      </c>
      <c r="N57" s="369">
        <f t="shared" si="8"/>
        <v>0</v>
      </c>
      <c r="O57" s="370"/>
      <c r="P57" s="58"/>
      <c r="Q57" s="58"/>
    </row>
    <row r="58" spans="1:17" s="88" customFormat="1" ht="13.5" customHeight="1" x14ac:dyDescent="0.2">
      <c r="A58" s="98"/>
      <c r="B58" s="360">
        <f t="shared" si="6"/>
        <v>47</v>
      </c>
      <c r="C58" s="361"/>
      <c r="D58" s="361"/>
      <c r="E58" s="362"/>
      <c r="F58" s="363"/>
      <c r="G58" s="364"/>
      <c r="H58" s="364"/>
      <c r="I58" s="365"/>
      <c r="J58" s="366"/>
      <c r="K58" s="367"/>
      <c r="L58" s="368" t="str">
        <f>IF(ISBLANK($K58),"0,00",IF(K58="Pauschalwerte ohne Urlaubsabgeltung",IF($H58="Stunden",VLOOKUP($J58,'Grundlagen VKO neu'!$A$12:$B$17,2),IF($H58="Monat",VLOOKUP($J58,'Grundlagen VKO neu'!$A$20:$B$25,2),IF($H58="Jahr",VLOOKUP($J58,'Grundlagen VKO neu'!$A$28:$B$33,2)))),IF($H58="Stunden",VLOOKUP($J58,'Grundlagen VKO neu'!$A$38:$B$43,2),IF($H58="Monat",VLOOKUP($J58,'Grundlagen VKO neu'!$A$46:$B$51,2),"Auswahl nicht möglich"))))</f>
        <v>0,00</v>
      </c>
      <c r="M58" s="368" t="str">
        <f t="shared" si="7"/>
        <v>0,00</v>
      </c>
      <c r="N58" s="369">
        <f t="shared" si="8"/>
        <v>0</v>
      </c>
      <c r="O58" s="370"/>
      <c r="P58" s="58"/>
      <c r="Q58" s="58"/>
    </row>
    <row r="59" spans="1:17" s="88" customFormat="1" ht="13.5" customHeight="1" x14ac:dyDescent="0.2">
      <c r="A59" s="98"/>
      <c r="B59" s="360">
        <f t="shared" si="6"/>
        <v>48</v>
      </c>
      <c r="C59" s="361"/>
      <c r="D59" s="361"/>
      <c r="E59" s="362"/>
      <c r="F59" s="363"/>
      <c r="G59" s="364"/>
      <c r="H59" s="364"/>
      <c r="I59" s="365"/>
      <c r="J59" s="366"/>
      <c r="K59" s="367"/>
      <c r="L59" s="368" t="str">
        <f>IF(ISBLANK($K59),"0,00",IF(K59="Pauschalwerte ohne Urlaubsabgeltung",IF($H59="Stunden",VLOOKUP($J59,'Grundlagen VKO neu'!$A$12:$B$17,2),IF($H59="Monat",VLOOKUP($J59,'Grundlagen VKO neu'!$A$20:$B$25,2),IF($H59="Jahr",VLOOKUP($J59,'Grundlagen VKO neu'!$A$28:$B$33,2)))),IF($H59="Stunden",VLOOKUP($J59,'Grundlagen VKO neu'!$A$38:$B$43,2),IF($H59="Monat",VLOOKUP($J59,'Grundlagen VKO neu'!$A$46:$B$51,2),"Auswahl nicht möglich"))))</f>
        <v>0,00</v>
      </c>
      <c r="M59" s="368" t="str">
        <f t="shared" si="7"/>
        <v>0,00</v>
      </c>
      <c r="N59" s="369">
        <f t="shared" si="8"/>
        <v>0</v>
      </c>
      <c r="O59" s="370"/>
      <c r="P59" s="58"/>
      <c r="Q59" s="58"/>
    </row>
    <row r="60" spans="1:17" s="88" customFormat="1" ht="13.5" customHeight="1" x14ac:dyDescent="0.2">
      <c r="A60" s="98"/>
      <c r="B60" s="360">
        <f t="shared" si="6"/>
        <v>49</v>
      </c>
      <c r="C60" s="361"/>
      <c r="D60" s="361"/>
      <c r="E60" s="362"/>
      <c r="F60" s="363"/>
      <c r="G60" s="364"/>
      <c r="H60" s="364"/>
      <c r="I60" s="365"/>
      <c r="J60" s="366"/>
      <c r="K60" s="367"/>
      <c r="L60" s="368" t="str">
        <f>IF(ISBLANK($K60),"0,00",IF(K60="Pauschalwerte ohne Urlaubsabgeltung",IF($H60="Stunden",VLOOKUP($J60,'Grundlagen VKO neu'!$A$12:$B$17,2),IF($H60="Monat",VLOOKUP($J60,'Grundlagen VKO neu'!$A$20:$B$25,2),IF($H60="Jahr",VLOOKUP($J60,'Grundlagen VKO neu'!$A$28:$B$33,2)))),IF($H60="Stunden",VLOOKUP($J60,'Grundlagen VKO neu'!$A$38:$B$43,2),IF($H60="Monat",VLOOKUP($J60,'Grundlagen VKO neu'!$A$46:$B$51,2),"Auswahl nicht möglich"))))</f>
        <v>0,00</v>
      </c>
      <c r="M60" s="368" t="str">
        <f t="shared" si="7"/>
        <v>0,00</v>
      </c>
      <c r="N60" s="369">
        <f t="shared" si="8"/>
        <v>0</v>
      </c>
      <c r="O60" s="370"/>
      <c r="P60" s="58"/>
      <c r="Q60" s="58"/>
    </row>
    <row r="61" spans="1:17" s="88" customFormat="1" ht="13.5" customHeight="1" x14ac:dyDescent="0.2">
      <c r="A61" s="98"/>
      <c r="B61" s="360">
        <f t="shared" si="6"/>
        <v>50</v>
      </c>
      <c r="C61" s="361"/>
      <c r="D61" s="361"/>
      <c r="E61" s="362"/>
      <c r="F61" s="363"/>
      <c r="G61" s="364"/>
      <c r="H61" s="364"/>
      <c r="I61" s="365"/>
      <c r="J61" s="366"/>
      <c r="K61" s="367"/>
      <c r="L61" s="368" t="str">
        <f>IF(ISBLANK($K61),"0,00",IF(K61="Pauschalwerte ohne Urlaubsabgeltung",IF($H61="Stunden",VLOOKUP($J61,'Grundlagen VKO neu'!$A$12:$B$17,2),IF($H61="Monat",VLOOKUP($J61,'Grundlagen VKO neu'!$A$20:$B$25,2),IF($H61="Jahr",VLOOKUP($J61,'Grundlagen VKO neu'!$A$28:$B$33,2)))),IF($H61="Stunden",VLOOKUP($J61,'Grundlagen VKO neu'!$A$38:$B$43,2),IF($H61="Monat",VLOOKUP($J61,'Grundlagen VKO neu'!$A$46:$B$51,2),"Auswahl nicht möglich"))))</f>
        <v>0,00</v>
      </c>
      <c r="M61" s="368" t="str">
        <f t="shared" si="7"/>
        <v>0,00</v>
      </c>
      <c r="N61" s="369">
        <f t="shared" si="8"/>
        <v>0</v>
      </c>
      <c r="O61" s="370"/>
      <c r="P61" s="58"/>
      <c r="Q61" s="58"/>
    </row>
    <row r="62" spans="1:17" s="88" customFormat="1" ht="13.5" customHeight="1" x14ac:dyDescent="0.2">
      <c r="A62" s="98"/>
      <c r="B62" s="360">
        <f t="shared" si="6"/>
        <v>51</v>
      </c>
      <c r="C62" s="361"/>
      <c r="D62" s="361"/>
      <c r="E62" s="362"/>
      <c r="F62" s="363"/>
      <c r="G62" s="364"/>
      <c r="H62" s="364"/>
      <c r="I62" s="365"/>
      <c r="J62" s="366"/>
      <c r="K62" s="367"/>
      <c r="L62" s="368" t="str">
        <f>IF(ISBLANK($K62),"0,00",IF(K62="Pauschalwerte ohne Urlaubsabgeltung",IF($H62="Stunden",VLOOKUP($J62,'Grundlagen VKO neu'!$A$12:$B$17,2),IF($H62="Monat",VLOOKUP($J62,'Grundlagen VKO neu'!$A$20:$B$25,2),IF($H62="Jahr",VLOOKUP($J62,'Grundlagen VKO neu'!$A$28:$B$33,2)))),IF($H62="Stunden",VLOOKUP($J62,'Grundlagen VKO neu'!$A$38:$B$43,2),IF($H62="Monat",VLOOKUP($J62,'Grundlagen VKO neu'!$A$46:$B$51,2),"Auswahl nicht möglich"))))</f>
        <v>0,00</v>
      </c>
      <c r="M62" s="368" t="str">
        <f t="shared" si="7"/>
        <v>0,00</v>
      </c>
      <c r="N62" s="369">
        <f t="shared" si="8"/>
        <v>0</v>
      </c>
      <c r="O62" s="370"/>
      <c r="P62" s="58"/>
      <c r="Q62" s="58"/>
    </row>
    <row r="63" spans="1:17" s="88" customFormat="1" ht="13.5" customHeight="1" x14ac:dyDescent="0.2">
      <c r="A63" s="98"/>
      <c r="B63" s="360">
        <f t="shared" si="6"/>
        <v>52</v>
      </c>
      <c r="C63" s="361"/>
      <c r="D63" s="361"/>
      <c r="E63" s="362"/>
      <c r="F63" s="363"/>
      <c r="G63" s="364"/>
      <c r="H63" s="364"/>
      <c r="I63" s="365"/>
      <c r="J63" s="366"/>
      <c r="K63" s="367"/>
      <c r="L63" s="368" t="str">
        <f>IF(ISBLANK($K63),"0,00",IF(K63="Pauschalwerte ohne Urlaubsabgeltung",IF($H63="Stunden",VLOOKUP($J63,'Grundlagen VKO neu'!$A$12:$B$17,2),IF($H63="Monat",VLOOKUP($J63,'Grundlagen VKO neu'!$A$20:$B$25,2),IF($H63="Jahr",VLOOKUP($J63,'Grundlagen VKO neu'!$A$28:$B$33,2)))),IF($H63="Stunden",VLOOKUP($J63,'Grundlagen VKO neu'!$A$38:$B$43,2),IF($H63="Monat",VLOOKUP($J63,'Grundlagen VKO neu'!$A$46:$B$51,2),"Auswahl nicht möglich"))))</f>
        <v>0,00</v>
      </c>
      <c r="M63" s="368" t="str">
        <f t="shared" si="7"/>
        <v>0,00</v>
      </c>
      <c r="N63" s="369">
        <f t="shared" si="8"/>
        <v>0</v>
      </c>
      <c r="O63" s="370"/>
      <c r="P63" s="58"/>
      <c r="Q63" s="58"/>
    </row>
    <row r="64" spans="1:17" s="88" customFormat="1" ht="13.5" customHeight="1" x14ac:dyDescent="0.2">
      <c r="A64" s="98"/>
      <c r="B64" s="360">
        <f t="shared" si="6"/>
        <v>53</v>
      </c>
      <c r="C64" s="361"/>
      <c r="D64" s="361"/>
      <c r="E64" s="362"/>
      <c r="F64" s="363"/>
      <c r="G64" s="364"/>
      <c r="H64" s="364"/>
      <c r="I64" s="365"/>
      <c r="J64" s="366"/>
      <c r="K64" s="367"/>
      <c r="L64" s="368" t="str">
        <f>IF(ISBLANK($K64),"0,00",IF(K64="Pauschalwerte ohne Urlaubsabgeltung",IF($H64="Stunden",VLOOKUP($J64,'Grundlagen VKO neu'!$A$12:$B$17,2),IF($H64="Monat",VLOOKUP($J64,'Grundlagen VKO neu'!$A$20:$B$25,2),IF($H64="Jahr",VLOOKUP($J64,'Grundlagen VKO neu'!$A$28:$B$33,2)))),IF($H64="Stunden",VLOOKUP($J64,'Grundlagen VKO neu'!$A$38:$B$43,2),IF($H64="Monat",VLOOKUP($J64,'Grundlagen VKO neu'!$A$46:$B$51,2),"Auswahl nicht möglich"))))</f>
        <v>0,00</v>
      </c>
      <c r="M64" s="368" t="str">
        <f t="shared" si="7"/>
        <v>0,00</v>
      </c>
      <c r="N64" s="369">
        <f t="shared" si="8"/>
        <v>0</v>
      </c>
      <c r="O64" s="370"/>
      <c r="P64" s="58"/>
      <c r="Q64" s="58"/>
    </row>
    <row r="65" spans="1:17" s="88" customFormat="1" ht="13.5" customHeight="1" x14ac:dyDescent="0.2">
      <c r="A65" s="98"/>
      <c r="B65" s="360">
        <f t="shared" si="6"/>
        <v>54</v>
      </c>
      <c r="C65" s="361"/>
      <c r="D65" s="361"/>
      <c r="E65" s="362"/>
      <c r="F65" s="363"/>
      <c r="G65" s="364"/>
      <c r="H65" s="364"/>
      <c r="I65" s="365"/>
      <c r="J65" s="366"/>
      <c r="K65" s="367"/>
      <c r="L65" s="368" t="str">
        <f>IF(ISBLANK($K65),"0,00",IF(K65="Pauschalwerte ohne Urlaubsabgeltung",IF($H65="Stunden",VLOOKUP($J65,'Grundlagen VKO neu'!$A$12:$B$17,2),IF($H65="Monat",VLOOKUP($J65,'Grundlagen VKO neu'!$A$20:$B$25,2),IF($H65="Jahr",VLOOKUP($J65,'Grundlagen VKO neu'!$A$28:$B$33,2)))),IF($H65="Stunden",VLOOKUP($J65,'Grundlagen VKO neu'!$A$38:$B$43,2),IF($H65="Monat",VLOOKUP($J65,'Grundlagen VKO neu'!$A$46:$B$51,2),"Auswahl nicht möglich"))))</f>
        <v>0,00</v>
      </c>
      <c r="M65" s="368" t="str">
        <f t="shared" si="7"/>
        <v>0,00</v>
      </c>
      <c r="N65" s="369">
        <f t="shared" si="8"/>
        <v>0</v>
      </c>
      <c r="O65" s="370"/>
      <c r="P65" s="58"/>
      <c r="Q65" s="58"/>
    </row>
    <row r="66" spans="1:17" s="88" customFormat="1" ht="13.5" customHeight="1" x14ac:dyDescent="0.2">
      <c r="A66" s="98"/>
      <c r="B66" s="360">
        <f t="shared" si="6"/>
        <v>55</v>
      </c>
      <c r="C66" s="361"/>
      <c r="D66" s="361"/>
      <c r="E66" s="362"/>
      <c r="F66" s="363"/>
      <c r="G66" s="364"/>
      <c r="H66" s="364"/>
      <c r="I66" s="365"/>
      <c r="J66" s="366"/>
      <c r="K66" s="367"/>
      <c r="L66" s="368" t="str">
        <f>IF(ISBLANK($K66),"0,00",IF(K66="Pauschalwerte ohne Urlaubsabgeltung",IF($H66="Stunden",VLOOKUP($J66,'Grundlagen VKO neu'!$A$12:$B$17,2),IF($H66="Monat",VLOOKUP($J66,'Grundlagen VKO neu'!$A$20:$B$25,2),IF($H66="Jahr",VLOOKUP($J66,'Grundlagen VKO neu'!$A$28:$B$33,2)))),IF($H66="Stunden",VLOOKUP($J66,'Grundlagen VKO neu'!$A$38:$B$43,2),IF($H66="Monat",VLOOKUP($J66,'Grundlagen VKO neu'!$A$46:$B$51,2),"Auswahl nicht möglich"))))</f>
        <v>0,00</v>
      </c>
      <c r="M66" s="368" t="str">
        <f t="shared" si="7"/>
        <v>0,00</v>
      </c>
      <c r="N66" s="369">
        <f t="shared" si="8"/>
        <v>0</v>
      </c>
      <c r="O66" s="370"/>
      <c r="P66" s="58"/>
      <c r="Q66" s="58"/>
    </row>
    <row r="67" spans="1:17" s="88" customFormat="1" ht="13.5" customHeight="1" x14ac:dyDescent="0.2">
      <c r="A67" s="98"/>
      <c r="B67" s="360">
        <f t="shared" si="6"/>
        <v>56</v>
      </c>
      <c r="C67" s="361"/>
      <c r="D67" s="361"/>
      <c r="E67" s="362"/>
      <c r="F67" s="363"/>
      <c r="G67" s="364"/>
      <c r="H67" s="364"/>
      <c r="I67" s="365"/>
      <c r="J67" s="366"/>
      <c r="K67" s="367"/>
      <c r="L67" s="368" t="str">
        <f>IF(ISBLANK($K67),"0,00",IF(K67="Pauschalwerte ohne Urlaubsabgeltung",IF($H67="Stunden",VLOOKUP($J67,'Grundlagen VKO neu'!$A$12:$B$17,2),IF($H67="Monat",VLOOKUP($J67,'Grundlagen VKO neu'!$A$20:$B$25,2),IF($H67="Jahr",VLOOKUP($J67,'Grundlagen VKO neu'!$A$28:$B$33,2)))),IF($H67="Stunden",VLOOKUP($J67,'Grundlagen VKO neu'!$A$38:$B$43,2),IF($H67="Monat",VLOOKUP($J67,'Grundlagen VKO neu'!$A$46:$B$51,2),"Auswahl nicht möglich"))))</f>
        <v>0,00</v>
      </c>
      <c r="M67" s="368" t="str">
        <f t="shared" si="7"/>
        <v>0,00</v>
      </c>
      <c r="N67" s="369">
        <f t="shared" si="8"/>
        <v>0</v>
      </c>
      <c r="O67" s="370"/>
      <c r="P67" s="58"/>
      <c r="Q67" s="58"/>
    </row>
    <row r="68" spans="1:17" s="88" customFormat="1" ht="13.5" customHeight="1" x14ac:dyDescent="0.2">
      <c r="A68" s="98"/>
      <c r="B68" s="360">
        <f t="shared" si="6"/>
        <v>57</v>
      </c>
      <c r="C68" s="361"/>
      <c r="D68" s="361"/>
      <c r="E68" s="362"/>
      <c r="F68" s="363"/>
      <c r="G68" s="364"/>
      <c r="H68" s="364"/>
      <c r="I68" s="365"/>
      <c r="J68" s="366"/>
      <c r="K68" s="367"/>
      <c r="L68" s="368" t="str">
        <f>IF(ISBLANK($K68),"0,00",IF(K68="Pauschalwerte ohne Urlaubsabgeltung",IF($H68="Stunden",VLOOKUP($J68,'Grundlagen VKO neu'!$A$12:$B$17,2),IF($H68="Monat",VLOOKUP($J68,'Grundlagen VKO neu'!$A$20:$B$25,2),IF($H68="Jahr",VLOOKUP($J68,'Grundlagen VKO neu'!$A$28:$B$33,2)))),IF($H68="Stunden",VLOOKUP($J68,'Grundlagen VKO neu'!$A$38:$B$43,2),IF($H68="Monat",VLOOKUP($J68,'Grundlagen VKO neu'!$A$46:$B$51,2),"Auswahl nicht möglich"))))</f>
        <v>0,00</v>
      </c>
      <c r="M68" s="368" t="str">
        <f t="shared" si="7"/>
        <v>0,00</v>
      </c>
      <c r="N68" s="369">
        <f t="shared" si="8"/>
        <v>0</v>
      </c>
      <c r="O68" s="370"/>
      <c r="P68" s="58"/>
      <c r="Q68" s="58"/>
    </row>
    <row r="69" spans="1:17" s="88" customFormat="1" ht="13.5" customHeight="1" x14ac:dyDescent="0.2">
      <c r="A69" s="98"/>
      <c r="B69" s="360">
        <f t="shared" si="6"/>
        <v>58</v>
      </c>
      <c r="C69" s="361"/>
      <c r="D69" s="361"/>
      <c r="E69" s="362"/>
      <c r="F69" s="363"/>
      <c r="G69" s="364"/>
      <c r="H69" s="364"/>
      <c r="I69" s="365"/>
      <c r="J69" s="366"/>
      <c r="K69" s="367"/>
      <c r="L69" s="368" t="str">
        <f>IF(ISBLANK($K69),"0,00",IF(K69="Pauschalwerte ohne Urlaubsabgeltung",IF($H69="Stunden",VLOOKUP($J69,'Grundlagen VKO neu'!$A$12:$B$17,2),IF($H69="Monat",VLOOKUP($J69,'Grundlagen VKO neu'!$A$20:$B$25,2),IF($H69="Jahr",VLOOKUP($J69,'Grundlagen VKO neu'!$A$28:$B$33,2)))),IF($H69="Stunden",VLOOKUP($J69,'Grundlagen VKO neu'!$A$38:$B$43,2),IF($H69="Monat",VLOOKUP($J69,'Grundlagen VKO neu'!$A$46:$B$51,2),"Auswahl nicht möglich"))))</f>
        <v>0,00</v>
      </c>
      <c r="M69" s="368" t="str">
        <f t="shared" si="7"/>
        <v>0,00</v>
      </c>
      <c r="N69" s="369">
        <f t="shared" si="8"/>
        <v>0</v>
      </c>
      <c r="O69" s="370"/>
      <c r="P69" s="58"/>
      <c r="Q69" s="58"/>
    </row>
    <row r="70" spans="1:17" s="88" customFormat="1" ht="13.5" customHeight="1" x14ac:dyDescent="0.2">
      <c r="A70" s="98"/>
      <c r="B70" s="360">
        <f t="shared" si="6"/>
        <v>59</v>
      </c>
      <c r="C70" s="361"/>
      <c r="D70" s="361"/>
      <c r="E70" s="362"/>
      <c r="F70" s="363"/>
      <c r="G70" s="364"/>
      <c r="H70" s="364"/>
      <c r="I70" s="365"/>
      <c r="J70" s="366"/>
      <c r="K70" s="367"/>
      <c r="L70" s="368" t="str">
        <f>IF(ISBLANK($K70),"0,00",IF(K70="Pauschalwerte ohne Urlaubsabgeltung",IF($H70="Stunden",VLOOKUP($J70,'Grundlagen VKO neu'!$A$12:$B$17,2),IF($H70="Monat",VLOOKUP($J70,'Grundlagen VKO neu'!$A$20:$B$25,2),IF($H70="Jahr",VLOOKUP($J70,'Grundlagen VKO neu'!$A$28:$B$33,2)))),IF($H70="Stunden",VLOOKUP($J70,'Grundlagen VKO neu'!$A$38:$B$43,2),IF($H70="Monat",VLOOKUP($J70,'Grundlagen VKO neu'!$A$46:$B$51,2),"Auswahl nicht möglich"))))</f>
        <v>0,00</v>
      </c>
      <c r="M70" s="368" t="str">
        <f t="shared" si="7"/>
        <v>0,00</v>
      </c>
      <c r="N70" s="369">
        <f t="shared" si="8"/>
        <v>0</v>
      </c>
      <c r="O70" s="370"/>
      <c r="P70" s="58"/>
      <c r="Q70" s="58"/>
    </row>
    <row r="71" spans="1:17" s="88" customFormat="1" ht="13.5" customHeight="1" x14ac:dyDescent="0.2">
      <c r="A71" s="98"/>
      <c r="B71" s="360">
        <f t="shared" si="6"/>
        <v>60</v>
      </c>
      <c r="C71" s="361"/>
      <c r="D71" s="361"/>
      <c r="E71" s="362"/>
      <c r="F71" s="363"/>
      <c r="G71" s="364"/>
      <c r="H71" s="364"/>
      <c r="I71" s="365"/>
      <c r="J71" s="366"/>
      <c r="K71" s="367"/>
      <c r="L71" s="368" t="str">
        <f>IF(ISBLANK($K71),"0,00",IF(K71="Pauschalwerte ohne Urlaubsabgeltung",IF($H71="Stunden",VLOOKUP($J71,'Grundlagen VKO neu'!$A$12:$B$17,2),IF($H71="Monat",VLOOKUP($J71,'Grundlagen VKO neu'!$A$20:$B$25,2),IF($H71="Jahr",VLOOKUP($J71,'Grundlagen VKO neu'!$A$28:$B$33,2)))),IF($H71="Stunden",VLOOKUP($J71,'Grundlagen VKO neu'!$A$38:$B$43,2),IF($H71="Monat",VLOOKUP($J71,'Grundlagen VKO neu'!$A$46:$B$51,2),"Auswahl nicht möglich"))))</f>
        <v>0,00</v>
      </c>
      <c r="M71" s="368" t="str">
        <f t="shared" si="7"/>
        <v>0,00</v>
      </c>
      <c r="N71" s="369">
        <f t="shared" si="8"/>
        <v>0</v>
      </c>
      <c r="O71" s="370"/>
      <c r="P71" s="58"/>
      <c r="Q71" s="58"/>
    </row>
    <row r="72" spans="1:17" s="88" customFormat="1" ht="13.5" customHeight="1" x14ac:dyDescent="0.2">
      <c r="A72" s="98"/>
      <c r="B72" s="360">
        <f t="shared" si="6"/>
        <v>61</v>
      </c>
      <c r="C72" s="361"/>
      <c r="D72" s="361"/>
      <c r="E72" s="362"/>
      <c r="F72" s="363"/>
      <c r="G72" s="364"/>
      <c r="H72" s="364"/>
      <c r="I72" s="365"/>
      <c r="J72" s="366"/>
      <c r="K72" s="367"/>
      <c r="L72" s="368" t="str">
        <f>IF(ISBLANK($K72),"0,00",IF(K72="Pauschalwerte ohne Urlaubsabgeltung",IF($H72="Stunden",VLOOKUP($J72,'Grundlagen VKO neu'!$A$12:$B$17,2),IF($H72="Monat",VLOOKUP($J72,'Grundlagen VKO neu'!$A$20:$B$25,2),IF($H72="Jahr",VLOOKUP($J72,'Grundlagen VKO neu'!$A$28:$B$33,2)))),IF($H72="Stunden",VLOOKUP($J72,'Grundlagen VKO neu'!$A$38:$B$43,2),IF($H72="Monat",VLOOKUP($J72,'Grundlagen VKO neu'!$A$46:$B$51,2),"Auswahl nicht möglich"))))</f>
        <v>0,00</v>
      </c>
      <c r="M72" s="368" t="str">
        <f t="shared" si="7"/>
        <v>0,00</v>
      </c>
      <c r="N72" s="369">
        <f t="shared" si="8"/>
        <v>0</v>
      </c>
      <c r="O72" s="370"/>
      <c r="P72" s="58"/>
      <c r="Q72" s="58"/>
    </row>
    <row r="73" spans="1:17" s="88" customFormat="1" ht="13.5" customHeight="1" x14ac:dyDescent="0.2">
      <c r="A73" s="98"/>
      <c r="B73" s="360">
        <f t="shared" si="6"/>
        <v>62</v>
      </c>
      <c r="C73" s="361"/>
      <c r="D73" s="361"/>
      <c r="E73" s="362"/>
      <c r="F73" s="363"/>
      <c r="G73" s="364"/>
      <c r="H73" s="364"/>
      <c r="I73" s="365"/>
      <c r="J73" s="366"/>
      <c r="K73" s="367"/>
      <c r="L73" s="368" t="str">
        <f>IF(ISBLANK($K73),"0,00",IF(K73="Pauschalwerte ohne Urlaubsabgeltung",IF($H73="Stunden",VLOOKUP($J73,'Grundlagen VKO neu'!$A$12:$B$17,2),IF($H73="Monat",VLOOKUP($J73,'Grundlagen VKO neu'!$A$20:$B$25,2),IF($H73="Jahr",VLOOKUP($J73,'Grundlagen VKO neu'!$A$28:$B$33,2)))),IF($H73="Stunden",VLOOKUP($J73,'Grundlagen VKO neu'!$A$38:$B$43,2),IF($H73="Monat",VLOOKUP($J73,'Grundlagen VKO neu'!$A$46:$B$51,2),"Auswahl nicht möglich"))))</f>
        <v>0,00</v>
      </c>
      <c r="M73" s="368" t="str">
        <f t="shared" si="7"/>
        <v>0,00</v>
      </c>
      <c r="N73" s="369">
        <f t="shared" si="8"/>
        <v>0</v>
      </c>
      <c r="O73" s="370"/>
      <c r="P73" s="58"/>
      <c r="Q73" s="58"/>
    </row>
    <row r="74" spans="1:17" s="88" customFormat="1" ht="13.5" customHeight="1" x14ac:dyDescent="0.2">
      <c r="A74" s="98"/>
      <c r="B74" s="360">
        <f t="shared" si="3"/>
        <v>63</v>
      </c>
      <c r="C74" s="361"/>
      <c r="D74" s="361"/>
      <c r="E74" s="362"/>
      <c r="F74" s="363"/>
      <c r="G74" s="364"/>
      <c r="H74" s="364"/>
      <c r="I74" s="365"/>
      <c r="J74" s="366"/>
      <c r="K74" s="367"/>
      <c r="L74" s="368" t="str">
        <f>IF(ISBLANK($K74),"0,00",IF(K74="Pauschalwerte ohne Urlaubsabgeltung",IF($H74="Stunden",VLOOKUP($J74,'Grundlagen VKO neu'!$A$12:$B$17,2),IF($H74="Monat",VLOOKUP($J74,'Grundlagen VKO neu'!$A$20:$B$25,2),IF($H74="Jahr",VLOOKUP($J74,'Grundlagen VKO neu'!$A$28:$B$33,2)))),IF($H74="Stunden",VLOOKUP($J74,'Grundlagen VKO neu'!$A$38:$B$43,2),IF($H74="Monat",VLOOKUP($J74,'Grundlagen VKO neu'!$A$46:$B$51,2),"Auswahl nicht möglich"))))</f>
        <v>0,00</v>
      </c>
      <c r="M74" s="368" t="str">
        <f t="shared" si="4"/>
        <v>0,00</v>
      </c>
      <c r="N74" s="369">
        <f t="shared" si="5"/>
        <v>0</v>
      </c>
      <c r="O74" s="370"/>
      <c r="P74" s="58"/>
      <c r="Q74" s="58"/>
    </row>
    <row r="75" spans="1:17" s="88" customFormat="1" ht="13.5" customHeight="1" x14ac:dyDescent="0.2">
      <c r="A75" s="98"/>
      <c r="B75" s="360">
        <f t="shared" si="3"/>
        <v>64</v>
      </c>
      <c r="C75" s="361"/>
      <c r="D75" s="361"/>
      <c r="E75" s="362"/>
      <c r="F75" s="363"/>
      <c r="G75" s="364"/>
      <c r="H75" s="364"/>
      <c r="I75" s="365"/>
      <c r="J75" s="366"/>
      <c r="K75" s="367"/>
      <c r="L75" s="368" t="str">
        <f>IF(ISBLANK($K75),"0,00",IF(K75="Pauschalwerte ohne Urlaubsabgeltung",IF($H75="Stunden",VLOOKUP($J75,'Grundlagen VKO neu'!$A$12:$B$17,2),IF($H75="Monat",VLOOKUP($J75,'Grundlagen VKO neu'!$A$20:$B$25,2),IF($H75="Jahr",VLOOKUP($J75,'Grundlagen VKO neu'!$A$28:$B$33,2)))),IF($H75="Stunden",VLOOKUP($J75,'Grundlagen VKO neu'!$A$38:$B$43,2),IF($H75="Monat",VLOOKUP($J75,'Grundlagen VKO neu'!$A$46:$B$51,2),"Auswahl nicht möglich"))))</f>
        <v>0,00</v>
      </c>
      <c r="M75" s="368" t="str">
        <f t="shared" si="4"/>
        <v>0,00</v>
      </c>
      <c r="N75" s="369">
        <f t="shared" si="5"/>
        <v>0</v>
      </c>
      <c r="O75" s="370"/>
      <c r="P75" s="58"/>
      <c r="Q75" s="58"/>
    </row>
    <row r="76" spans="1:17" s="88" customFormat="1" ht="13.5" customHeight="1" x14ac:dyDescent="0.2">
      <c r="A76" s="98"/>
      <c r="B76" s="360">
        <f t="shared" si="3"/>
        <v>65</v>
      </c>
      <c r="C76" s="361"/>
      <c r="D76" s="361"/>
      <c r="E76" s="362"/>
      <c r="F76" s="363"/>
      <c r="G76" s="364"/>
      <c r="H76" s="364"/>
      <c r="I76" s="365"/>
      <c r="J76" s="366"/>
      <c r="K76" s="367"/>
      <c r="L76" s="368" t="str">
        <f>IF(ISBLANK($K76),"0,00",IF(K76="Pauschalwerte ohne Urlaubsabgeltung",IF($H76="Stunden",VLOOKUP($J76,'Grundlagen VKO neu'!$A$12:$B$17,2),IF($H76="Monat",VLOOKUP($J76,'Grundlagen VKO neu'!$A$20:$B$25,2),IF($H76="Jahr",VLOOKUP($J76,'Grundlagen VKO neu'!$A$28:$B$33,2)))),IF($H76="Stunden",VLOOKUP($J76,'Grundlagen VKO neu'!$A$38:$B$43,2),IF($H76="Monat",VLOOKUP($J76,'Grundlagen VKO neu'!$A$46:$B$51,2),"Auswahl nicht möglich"))))</f>
        <v>0,00</v>
      </c>
      <c r="M76" s="368" t="str">
        <f t="shared" si="4"/>
        <v>0,00</v>
      </c>
      <c r="N76" s="369">
        <f t="shared" si="5"/>
        <v>0</v>
      </c>
      <c r="O76" s="370"/>
      <c r="P76" s="58"/>
      <c r="Q76" s="58"/>
    </row>
    <row r="77" spans="1:17" s="88" customFormat="1" ht="13.5" customHeight="1" x14ac:dyDescent="0.2">
      <c r="A77" s="98"/>
      <c r="B77" s="360">
        <f t="shared" si="3"/>
        <v>66</v>
      </c>
      <c r="C77" s="361"/>
      <c r="D77" s="361"/>
      <c r="E77" s="362"/>
      <c r="F77" s="363"/>
      <c r="G77" s="364"/>
      <c r="H77" s="364"/>
      <c r="I77" s="365"/>
      <c r="J77" s="366"/>
      <c r="K77" s="367"/>
      <c r="L77" s="368" t="str">
        <f>IF(ISBLANK($K77),"0,00",IF(K77="Pauschalwerte ohne Urlaubsabgeltung",IF($H77="Stunden",VLOOKUP($J77,'Grundlagen VKO neu'!$A$12:$B$17,2),IF($H77="Monat",VLOOKUP($J77,'Grundlagen VKO neu'!$A$20:$B$25,2),IF($H77="Jahr",VLOOKUP($J77,'Grundlagen VKO neu'!$A$28:$B$33,2)))),IF($H77="Stunden",VLOOKUP($J77,'Grundlagen VKO neu'!$A$38:$B$43,2),IF($H77="Monat",VLOOKUP($J77,'Grundlagen VKO neu'!$A$46:$B$51,2),"Auswahl nicht möglich"))))</f>
        <v>0,00</v>
      </c>
      <c r="M77" s="368" t="str">
        <f t="shared" si="4"/>
        <v>0,00</v>
      </c>
      <c r="N77" s="369">
        <f t="shared" si="5"/>
        <v>0</v>
      </c>
      <c r="O77" s="370"/>
      <c r="P77" s="58"/>
      <c r="Q77" s="58"/>
    </row>
    <row r="78" spans="1:17" s="88" customFormat="1" ht="13.5" customHeight="1" x14ac:dyDescent="0.2">
      <c r="A78" s="98"/>
      <c r="B78" s="360">
        <f t="shared" si="3"/>
        <v>67</v>
      </c>
      <c r="C78" s="361"/>
      <c r="D78" s="361"/>
      <c r="E78" s="362"/>
      <c r="F78" s="363"/>
      <c r="G78" s="364"/>
      <c r="H78" s="364"/>
      <c r="I78" s="365"/>
      <c r="J78" s="366"/>
      <c r="K78" s="367"/>
      <c r="L78" s="368" t="str">
        <f>IF(ISBLANK($K78),"0,00",IF(K78="Pauschalwerte ohne Urlaubsabgeltung",IF($H78="Stunden",VLOOKUP($J78,'Grundlagen VKO neu'!$A$12:$B$17,2),IF($H78="Monat",VLOOKUP($J78,'Grundlagen VKO neu'!$A$20:$B$25,2),IF($H78="Jahr",VLOOKUP($J78,'Grundlagen VKO neu'!$A$28:$B$33,2)))),IF($H78="Stunden",VLOOKUP($J78,'Grundlagen VKO neu'!$A$38:$B$43,2),IF($H78="Monat",VLOOKUP($J78,'Grundlagen VKO neu'!$A$46:$B$51,2),"Auswahl nicht möglich"))))</f>
        <v>0,00</v>
      </c>
      <c r="M78" s="368" t="str">
        <f t="shared" si="4"/>
        <v>0,00</v>
      </c>
      <c r="N78" s="369">
        <f t="shared" si="5"/>
        <v>0</v>
      </c>
      <c r="O78" s="370"/>
      <c r="P78" s="58"/>
      <c r="Q78" s="58"/>
    </row>
    <row r="79" spans="1:17" s="88" customFormat="1" ht="13.5" customHeight="1" x14ac:dyDescent="0.2">
      <c r="A79" s="98"/>
      <c r="B79" s="360">
        <f t="shared" si="3"/>
        <v>68</v>
      </c>
      <c r="C79" s="361"/>
      <c r="D79" s="361"/>
      <c r="E79" s="362"/>
      <c r="F79" s="363"/>
      <c r="G79" s="364"/>
      <c r="H79" s="364"/>
      <c r="I79" s="365"/>
      <c r="J79" s="366"/>
      <c r="K79" s="367"/>
      <c r="L79" s="368" t="str">
        <f>IF(ISBLANK($K79),"0,00",IF(K79="Pauschalwerte ohne Urlaubsabgeltung",IF($H79="Stunden",VLOOKUP($J79,'Grundlagen VKO neu'!$A$12:$B$17,2),IF($H79="Monat",VLOOKUP($J79,'Grundlagen VKO neu'!$A$20:$B$25,2),IF($H79="Jahr",VLOOKUP($J79,'Grundlagen VKO neu'!$A$28:$B$33,2)))),IF($H79="Stunden",VLOOKUP($J79,'Grundlagen VKO neu'!$A$38:$B$43,2),IF($H79="Monat",VLOOKUP($J79,'Grundlagen VKO neu'!$A$46:$B$51,2),"Auswahl nicht möglich"))))</f>
        <v>0,00</v>
      </c>
      <c r="M79" s="368" t="str">
        <f t="shared" si="4"/>
        <v>0,00</v>
      </c>
      <c r="N79" s="369">
        <f t="shared" si="5"/>
        <v>0</v>
      </c>
      <c r="O79" s="370"/>
      <c r="P79" s="58"/>
      <c r="Q79" s="58"/>
    </row>
    <row r="80" spans="1:17" s="88" customFormat="1" ht="13.5" customHeight="1" x14ac:dyDescent="0.2">
      <c r="A80" s="98"/>
      <c r="B80" s="360">
        <f t="shared" si="3"/>
        <v>69</v>
      </c>
      <c r="C80" s="361"/>
      <c r="D80" s="361"/>
      <c r="E80" s="362"/>
      <c r="F80" s="363"/>
      <c r="G80" s="364"/>
      <c r="H80" s="364"/>
      <c r="I80" s="365"/>
      <c r="J80" s="366"/>
      <c r="K80" s="367"/>
      <c r="L80" s="368" t="str">
        <f>IF(ISBLANK($K80),"0,00",IF(K80="Pauschalwerte ohne Urlaubsabgeltung",IF($H80="Stunden",VLOOKUP($J80,'Grundlagen VKO neu'!$A$12:$B$17,2),IF($H80="Monat",VLOOKUP($J80,'Grundlagen VKO neu'!$A$20:$B$25,2),IF($H80="Jahr",VLOOKUP($J80,'Grundlagen VKO neu'!$A$28:$B$33,2)))),IF($H80="Stunden",VLOOKUP($J80,'Grundlagen VKO neu'!$A$38:$B$43,2),IF($H80="Monat",VLOOKUP($J80,'Grundlagen VKO neu'!$A$46:$B$51,2),"Auswahl nicht möglich"))))</f>
        <v>0,00</v>
      </c>
      <c r="M80" s="368" t="str">
        <f t="shared" si="4"/>
        <v>0,00</v>
      </c>
      <c r="N80" s="369">
        <f t="shared" si="5"/>
        <v>0</v>
      </c>
      <c r="O80" s="370"/>
      <c r="P80" s="58"/>
      <c r="Q80" s="58"/>
    </row>
    <row r="81" spans="1:17" s="88" customFormat="1" ht="13.5" customHeight="1" x14ac:dyDescent="0.2">
      <c r="A81" s="98"/>
      <c r="B81" s="360">
        <f t="shared" si="3"/>
        <v>70</v>
      </c>
      <c r="C81" s="361"/>
      <c r="D81" s="361"/>
      <c r="E81" s="362"/>
      <c r="F81" s="363"/>
      <c r="G81" s="364"/>
      <c r="H81" s="364"/>
      <c r="I81" s="365"/>
      <c r="J81" s="366"/>
      <c r="K81" s="367"/>
      <c r="L81" s="368" t="str">
        <f>IF(ISBLANK($K81),"0,00",IF(K81="Pauschalwerte ohne Urlaubsabgeltung",IF($H81="Stunden",VLOOKUP($J81,'Grundlagen VKO neu'!$A$12:$B$17,2),IF($H81="Monat",VLOOKUP($J81,'Grundlagen VKO neu'!$A$20:$B$25,2),IF($H81="Jahr",VLOOKUP($J81,'Grundlagen VKO neu'!$A$28:$B$33,2)))),IF($H81="Stunden",VLOOKUP($J81,'Grundlagen VKO neu'!$A$38:$B$43,2),IF($H81="Monat",VLOOKUP($J81,'Grundlagen VKO neu'!$A$46:$B$51,2),"Auswahl nicht möglich"))))</f>
        <v>0,00</v>
      </c>
      <c r="M81" s="368" t="str">
        <f t="shared" si="4"/>
        <v>0,00</v>
      </c>
      <c r="N81" s="369">
        <f t="shared" si="5"/>
        <v>0</v>
      </c>
      <c r="O81" s="370"/>
      <c r="P81" s="58"/>
      <c r="Q81" s="58"/>
    </row>
    <row r="82" spans="1:17" s="88" customFormat="1" ht="13.5" customHeight="1" x14ac:dyDescent="0.2">
      <c r="A82" s="98"/>
      <c r="B82" s="360">
        <f t="shared" si="3"/>
        <v>71</v>
      </c>
      <c r="C82" s="361"/>
      <c r="D82" s="361"/>
      <c r="E82" s="362"/>
      <c r="F82" s="363"/>
      <c r="G82" s="364"/>
      <c r="H82" s="364"/>
      <c r="I82" s="365"/>
      <c r="J82" s="366"/>
      <c r="K82" s="367"/>
      <c r="L82" s="368" t="str">
        <f>IF(ISBLANK($K82),"0,00",IF(K82="Pauschalwerte ohne Urlaubsabgeltung",IF($H82="Stunden",VLOOKUP($J82,'Grundlagen VKO neu'!$A$12:$B$17,2),IF($H82="Monat",VLOOKUP($J82,'Grundlagen VKO neu'!$A$20:$B$25,2),IF($H82="Jahr",VLOOKUP($J82,'Grundlagen VKO neu'!$A$28:$B$33,2)))),IF($H82="Stunden",VLOOKUP($J82,'Grundlagen VKO neu'!$A$38:$B$43,2),IF($H82="Monat",VLOOKUP($J82,'Grundlagen VKO neu'!$A$46:$B$51,2),"Auswahl nicht möglich"))))</f>
        <v>0,00</v>
      </c>
      <c r="M82" s="368" t="str">
        <f t="shared" si="4"/>
        <v>0,00</v>
      </c>
      <c r="N82" s="369">
        <f t="shared" si="5"/>
        <v>0</v>
      </c>
      <c r="O82" s="370"/>
      <c r="P82" s="58"/>
      <c r="Q82" s="58"/>
    </row>
    <row r="83" spans="1:17" s="88" customFormat="1" ht="13.5" customHeight="1" x14ac:dyDescent="0.2">
      <c r="A83" s="98"/>
      <c r="B83" s="360">
        <f t="shared" si="3"/>
        <v>72</v>
      </c>
      <c r="C83" s="361"/>
      <c r="D83" s="361"/>
      <c r="E83" s="362"/>
      <c r="F83" s="363"/>
      <c r="G83" s="364"/>
      <c r="H83" s="364"/>
      <c r="I83" s="365"/>
      <c r="J83" s="366"/>
      <c r="K83" s="367"/>
      <c r="L83" s="368" t="str">
        <f>IF(ISBLANK($K83),"0,00",IF(K83="Pauschalwerte ohne Urlaubsabgeltung",IF($H83="Stunden",VLOOKUP($J83,'Grundlagen VKO neu'!$A$12:$B$17,2),IF($H83="Monat",VLOOKUP($J83,'Grundlagen VKO neu'!$A$20:$B$25,2),IF($H83="Jahr",VLOOKUP($J83,'Grundlagen VKO neu'!$A$28:$B$33,2)))),IF($H83="Stunden",VLOOKUP($J83,'Grundlagen VKO neu'!$A$38:$B$43,2),IF($H83="Monat",VLOOKUP($J83,'Grundlagen VKO neu'!$A$46:$B$51,2),"Auswahl nicht möglich"))))</f>
        <v>0,00</v>
      </c>
      <c r="M83" s="368" t="str">
        <f t="shared" si="4"/>
        <v>0,00</v>
      </c>
      <c r="N83" s="369">
        <f t="shared" si="5"/>
        <v>0</v>
      </c>
      <c r="O83" s="370"/>
      <c r="P83" s="58"/>
      <c r="Q83" s="58"/>
    </row>
    <row r="84" spans="1:17" s="88" customFormat="1" ht="13.5" customHeight="1" x14ac:dyDescent="0.2">
      <c r="A84" s="98"/>
      <c r="B84" s="360">
        <f t="shared" si="3"/>
        <v>73</v>
      </c>
      <c r="C84" s="361"/>
      <c r="D84" s="361"/>
      <c r="E84" s="362"/>
      <c r="F84" s="363"/>
      <c r="G84" s="364"/>
      <c r="H84" s="364"/>
      <c r="I84" s="365"/>
      <c r="J84" s="366"/>
      <c r="K84" s="367"/>
      <c r="L84" s="368" t="str">
        <f>IF(ISBLANK($K84),"0,00",IF(K84="Pauschalwerte ohne Urlaubsabgeltung",IF($H84="Stunden",VLOOKUP($J84,'Grundlagen VKO neu'!$A$12:$B$17,2),IF($H84="Monat",VLOOKUP($J84,'Grundlagen VKO neu'!$A$20:$B$25,2),IF($H84="Jahr",VLOOKUP($J84,'Grundlagen VKO neu'!$A$28:$B$33,2)))),IF($H84="Stunden",VLOOKUP($J84,'Grundlagen VKO neu'!$A$38:$B$43,2),IF($H84="Monat",VLOOKUP($J84,'Grundlagen VKO neu'!$A$46:$B$51,2),"Auswahl nicht möglich"))))</f>
        <v>0,00</v>
      </c>
      <c r="M84" s="368" t="str">
        <f t="shared" si="4"/>
        <v>0,00</v>
      </c>
      <c r="N84" s="369">
        <f t="shared" si="5"/>
        <v>0</v>
      </c>
      <c r="O84" s="370"/>
      <c r="P84" s="58"/>
      <c r="Q84" s="58"/>
    </row>
    <row r="85" spans="1:17" s="88" customFormat="1" ht="13.5" customHeight="1" x14ac:dyDescent="0.2">
      <c r="A85" s="98"/>
      <c r="B85" s="360">
        <f t="shared" si="3"/>
        <v>74</v>
      </c>
      <c r="C85" s="361"/>
      <c r="D85" s="361"/>
      <c r="E85" s="362"/>
      <c r="F85" s="363"/>
      <c r="G85" s="364"/>
      <c r="H85" s="364"/>
      <c r="I85" s="365"/>
      <c r="J85" s="366"/>
      <c r="K85" s="367"/>
      <c r="L85" s="368" t="str">
        <f>IF(ISBLANK($K85),"0,00",IF(K85="Pauschalwerte ohne Urlaubsabgeltung",IF($H85="Stunden",VLOOKUP($J85,'Grundlagen VKO neu'!$A$12:$B$17,2),IF($H85="Monat",VLOOKUP($J85,'Grundlagen VKO neu'!$A$20:$B$25,2),IF($H85="Jahr",VLOOKUP($J85,'Grundlagen VKO neu'!$A$28:$B$33,2)))),IF($H85="Stunden",VLOOKUP($J85,'Grundlagen VKO neu'!$A$38:$B$43,2),IF($H85="Monat",VLOOKUP($J85,'Grundlagen VKO neu'!$A$46:$B$51,2),"Auswahl nicht möglich"))))</f>
        <v>0,00</v>
      </c>
      <c r="M85" s="368" t="str">
        <f t="shared" si="4"/>
        <v>0,00</v>
      </c>
      <c r="N85" s="369">
        <f t="shared" si="5"/>
        <v>0</v>
      </c>
      <c r="O85" s="370"/>
      <c r="P85" s="58"/>
      <c r="Q85" s="58"/>
    </row>
    <row r="86" spans="1:17" s="88" customFormat="1" ht="13.5" customHeight="1" x14ac:dyDescent="0.2">
      <c r="A86" s="98"/>
      <c r="B86" s="360">
        <f t="shared" si="3"/>
        <v>75</v>
      </c>
      <c r="C86" s="361"/>
      <c r="D86" s="361"/>
      <c r="E86" s="362"/>
      <c r="F86" s="363"/>
      <c r="G86" s="364"/>
      <c r="H86" s="364"/>
      <c r="I86" s="365"/>
      <c r="J86" s="366"/>
      <c r="K86" s="367"/>
      <c r="L86" s="368" t="str">
        <f>IF(ISBLANK($K86),"0,00",IF(K86="Pauschalwerte ohne Urlaubsabgeltung",IF($H86="Stunden",VLOOKUP($J86,'Grundlagen VKO neu'!$A$12:$B$17,2),IF($H86="Monat",VLOOKUP($J86,'Grundlagen VKO neu'!$A$20:$B$25,2),IF($H86="Jahr",VLOOKUP($J86,'Grundlagen VKO neu'!$A$28:$B$33,2)))),IF($H86="Stunden",VLOOKUP($J86,'Grundlagen VKO neu'!$A$38:$B$43,2),IF($H86="Monat",VLOOKUP($J86,'Grundlagen VKO neu'!$A$46:$B$51,2),"Auswahl nicht möglich"))))</f>
        <v>0,00</v>
      </c>
      <c r="M86" s="368" t="str">
        <f t="shared" si="4"/>
        <v>0,00</v>
      </c>
      <c r="N86" s="369">
        <f t="shared" si="5"/>
        <v>0</v>
      </c>
      <c r="O86" s="370"/>
      <c r="P86" s="58"/>
      <c r="Q86" s="58"/>
    </row>
    <row r="87" spans="1:17" s="88" customFormat="1" ht="13.5" customHeight="1" x14ac:dyDescent="0.2">
      <c r="A87" s="98"/>
      <c r="B87" s="360">
        <f t="shared" si="3"/>
        <v>76</v>
      </c>
      <c r="C87" s="361"/>
      <c r="D87" s="361"/>
      <c r="E87" s="362"/>
      <c r="F87" s="363"/>
      <c r="G87" s="364"/>
      <c r="H87" s="364"/>
      <c r="I87" s="365"/>
      <c r="J87" s="366"/>
      <c r="K87" s="367"/>
      <c r="L87" s="368" t="str">
        <f>IF(ISBLANK($K87),"0,00",IF(K87="Pauschalwerte ohne Urlaubsabgeltung",IF($H87="Stunden",VLOOKUP($J87,'Grundlagen VKO neu'!$A$12:$B$17,2),IF($H87="Monat",VLOOKUP($J87,'Grundlagen VKO neu'!$A$20:$B$25,2),IF($H87="Jahr",VLOOKUP($J87,'Grundlagen VKO neu'!$A$28:$B$33,2)))),IF($H87="Stunden",VLOOKUP($J87,'Grundlagen VKO neu'!$A$38:$B$43,2),IF($H87="Monat",VLOOKUP($J87,'Grundlagen VKO neu'!$A$46:$B$51,2),"Auswahl nicht möglich"))))</f>
        <v>0,00</v>
      </c>
      <c r="M87" s="368" t="str">
        <f t="shared" si="4"/>
        <v>0,00</v>
      </c>
      <c r="N87" s="369">
        <f t="shared" si="5"/>
        <v>0</v>
      </c>
      <c r="O87" s="370"/>
      <c r="P87" s="58"/>
      <c r="Q87" s="58"/>
    </row>
    <row r="88" spans="1:17" s="88" customFormat="1" ht="13.5" customHeight="1" x14ac:dyDescent="0.2">
      <c r="A88" s="98"/>
      <c r="B88" s="360">
        <f t="shared" si="3"/>
        <v>77</v>
      </c>
      <c r="C88" s="361"/>
      <c r="D88" s="361"/>
      <c r="E88" s="362"/>
      <c r="F88" s="363"/>
      <c r="G88" s="364"/>
      <c r="H88" s="364"/>
      <c r="I88" s="365"/>
      <c r="J88" s="366"/>
      <c r="K88" s="367"/>
      <c r="L88" s="368" t="str">
        <f>IF(ISBLANK($K88),"0,00",IF(K88="Pauschalwerte ohne Urlaubsabgeltung",IF($H88="Stunden",VLOOKUP($J88,'Grundlagen VKO neu'!$A$12:$B$17,2),IF($H88="Monat",VLOOKUP($J88,'Grundlagen VKO neu'!$A$20:$B$25,2),IF($H88="Jahr",VLOOKUP($J88,'Grundlagen VKO neu'!$A$28:$B$33,2)))),IF($H88="Stunden",VLOOKUP($J88,'Grundlagen VKO neu'!$A$38:$B$43,2),IF($H88="Monat",VLOOKUP($J88,'Grundlagen VKO neu'!$A$46:$B$51,2),"Auswahl nicht möglich"))))</f>
        <v>0,00</v>
      </c>
      <c r="M88" s="368" t="str">
        <f t="shared" si="4"/>
        <v>0,00</v>
      </c>
      <c r="N88" s="369">
        <f t="shared" si="5"/>
        <v>0</v>
      </c>
      <c r="O88" s="370"/>
      <c r="P88" s="58"/>
      <c r="Q88" s="58"/>
    </row>
    <row r="89" spans="1:17" s="88" customFormat="1" ht="13.5" customHeight="1" x14ac:dyDescent="0.2">
      <c r="A89" s="98"/>
      <c r="B89" s="360">
        <f t="shared" si="3"/>
        <v>78</v>
      </c>
      <c r="C89" s="361"/>
      <c r="D89" s="361"/>
      <c r="E89" s="362"/>
      <c r="F89" s="363"/>
      <c r="G89" s="364"/>
      <c r="H89" s="364"/>
      <c r="I89" s="365"/>
      <c r="J89" s="366"/>
      <c r="K89" s="367"/>
      <c r="L89" s="368" t="str">
        <f>IF(ISBLANK($K89),"0,00",IF(K89="Pauschalwerte ohne Urlaubsabgeltung",IF($H89="Stunden",VLOOKUP($J89,'Grundlagen VKO neu'!$A$12:$B$17,2),IF($H89="Monat",VLOOKUP($J89,'Grundlagen VKO neu'!$A$20:$B$25,2),IF($H89="Jahr",VLOOKUP($J89,'Grundlagen VKO neu'!$A$28:$B$33,2)))),IF($H89="Stunden",VLOOKUP($J89,'Grundlagen VKO neu'!$A$38:$B$43,2),IF($H89="Monat",VLOOKUP($J89,'Grundlagen VKO neu'!$A$46:$B$51,2),"Auswahl nicht möglich"))))</f>
        <v>0,00</v>
      </c>
      <c r="M89" s="368" t="str">
        <f t="shared" si="4"/>
        <v>0,00</v>
      </c>
      <c r="N89" s="369">
        <f t="shared" si="5"/>
        <v>0</v>
      </c>
      <c r="O89" s="370"/>
      <c r="P89" s="58"/>
      <c r="Q89" s="58"/>
    </row>
    <row r="90" spans="1:17" s="88" customFormat="1" ht="13.5" customHeight="1" x14ac:dyDescent="0.2">
      <c r="A90" s="98"/>
      <c r="B90" s="360">
        <f t="shared" si="3"/>
        <v>79</v>
      </c>
      <c r="C90" s="361"/>
      <c r="D90" s="361"/>
      <c r="E90" s="362"/>
      <c r="F90" s="363"/>
      <c r="G90" s="364"/>
      <c r="H90" s="364"/>
      <c r="I90" s="365"/>
      <c r="J90" s="366"/>
      <c r="K90" s="367"/>
      <c r="L90" s="368" t="str">
        <f>IF(ISBLANK($K90),"0,00",IF(K90="Pauschalwerte ohne Urlaubsabgeltung",IF($H90="Stunden",VLOOKUP($J90,'Grundlagen VKO neu'!$A$12:$B$17,2),IF($H90="Monat",VLOOKUP($J90,'Grundlagen VKO neu'!$A$20:$B$25,2),IF($H90="Jahr",VLOOKUP($J90,'Grundlagen VKO neu'!$A$28:$B$33,2)))),IF($H90="Stunden",VLOOKUP($J90,'Grundlagen VKO neu'!$A$38:$B$43,2),IF($H90="Monat",VLOOKUP($J90,'Grundlagen VKO neu'!$A$46:$B$51,2),"Auswahl nicht möglich"))))</f>
        <v>0,00</v>
      </c>
      <c r="M90" s="368" t="str">
        <f t="shared" si="4"/>
        <v>0,00</v>
      </c>
      <c r="N90" s="369">
        <f t="shared" si="5"/>
        <v>0</v>
      </c>
      <c r="O90" s="370"/>
      <c r="P90" s="58"/>
      <c r="Q90" s="58"/>
    </row>
    <row r="91" spans="1:17" s="88" customFormat="1" ht="13.5" customHeight="1" x14ac:dyDescent="0.2">
      <c r="A91" s="98"/>
      <c r="B91" s="360">
        <f t="shared" si="3"/>
        <v>80</v>
      </c>
      <c r="C91" s="361"/>
      <c r="D91" s="361"/>
      <c r="E91" s="362"/>
      <c r="F91" s="363"/>
      <c r="G91" s="364"/>
      <c r="H91" s="364"/>
      <c r="I91" s="365"/>
      <c r="J91" s="366"/>
      <c r="K91" s="367"/>
      <c r="L91" s="368" t="str">
        <f>IF(ISBLANK($K91),"0,00",IF(K91="Pauschalwerte ohne Urlaubsabgeltung",IF($H91="Stunden",VLOOKUP($J91,'Grundlagen VKO neu'!$A$12:$B$17,2),IF($H91="Monat",VLOOKUP($J91,'Grundlagen VKO neu'!$A$20:$B$25,2),IF($H91="Jahr",VLOOKUP($J91,'Grundlagen VKO neu'!$A$28:$B$33,2)))),IF($H91="Stunden",VLOOKUP($J91,'Grundlagen VKO neu'!$A$38:$B$43,2),IF($H91="Monat",VLOOKUP($J91,'Grundlagen VKO neu'!$A$46:$B$51,2),"Auswahl nicht möglich"))))</f>
        <v>0,00</v>
      </c>
      <c r="M91" s="368" t="str">
        <f t="shared" si="4"/>
        <v>0,00</v>
      </c>
      <c r="N91" s="369">
        <f t="shared" si="5"/>
        <v>0</v>
      </c>
      <c r="O91" s="370"/>
      <c r="P91" s="58"/>
      <c r="Q91" s="58"/>
    </row>
    <row r="92" spans="1:17" s="88" customFormat="1" ht="13.5" customHeight="1" x14ac:dyDescent="0.2">
      <c r="A92" s="98"/>
      <c r="B92" s="360">
        <f t="shared" si="3"/>
        <v>81</v>
      </c>
      <c r="C92" s="361"/>
      <c r="D92" s="361"/>
      <c r="E92" s="362"/>
      <c r="F92" s="363"/>
      <c r="G92" s="364"/>
      <c r="H92" s="364"/>
      <c r="I92" s="365"/>
      <c r="J92" s="366"/>
      <c r="K92" s="367"/>
      <c r="L92" s="368" t="str">
        <f>IF(ISBLANK($K92),"0,00",IF(K92="Pauschalwerte ohne Urlaubsabgeltung",IF($H92="Stunden",VLOOKUP($J92,'Grundlagen VKO neu'!$A$12:$B$17,2),IF($H92="Monat",VLOOKUP($J92,'Grundlagen VKO neu'!$A$20:$B$25,2),IF($H92="Jahr",VLOOKUP($J92,'Grundlagen VKO neu'!$A$28:$B$33,2)))),IF($H92="Stunden",VLOOKUP($J92,'Grundlagen VKO neu'!$A$38:$B$43,2),IF($H92="Monat",VLOOKUP($J92,'Grundlagen VKO neu'!$A$46:$B$51,2),"Auswahl nicht möglich"))))</f>
        <v>0,00</v>
      </c>
      <c r="M92" s="368" t="str">
        <f t="shared" si="4"/>
        <v>0,00</v>
      </c>
      <c r="N92" s="369">
        <f t="shared" si="5"/>
        <v>0</v>
      </c>
      <c r="O92" s="370"/>
      <c r="P92" s="58"/>
      <c r="Q92" s="58"/>
    </row>
    <row r="93" spans="1:17" s="88" customFormat="1" ht="13.5" customHeight="1" x14ac:dyDescent="0.2">
      <c r="A93" s="98"/>
      <c r="B93" s="360">
        <f t="shared" si="3"/>
        <v>82</v>
      </c>
      <c r="C93" s="361"/>
      <c r="D93" s="361"/>
      <c r="E93" s="362"/>
      <c r="F93" s="363"/>
      <c r="G93" s="364"/>
      <c r="H93" s="364"/>
      <c r="I93" s="365"/>
      <c r="J93" s="366"/>
      <c r="K93" s="367"/>
      <c r="L93" s="368" t="str">
        <f>IF(ISBLANK($K93),"0,00",IF(K93="Pauschalwerte ohne Urlaubsabgeltung",IF($H93="Stunden",VLOOKUP($J93,'Grundlagen VKO neu'!$A$12:$B$17,2),IF($H93="Monat",VLOOKUP($J93,'Grundlagen VKO neu'!$A$20:$B$25,2),IF($H93="Jahr",VLOOKUP($J93,'Grundlagen VKO neu'!$A$28:$B$33,2)))),IF($H93="Stunden",VLOOKUP($J93,'Grundlagen VKO neu'!$A$38:$B$43,2),IF($H93="Monat",VLOOKUP($J93,'Grundlagen VKO neu'!$A$46:$B$51,2),"Auswahl nicht möglich"))))</f>
        <v>0,00</v>
      </c>
      <c r="M93" s="368" t="str">
        <f t="shared" si="4"/>
        <v>0,00</v>
      </c>
      <c r="N93" s="369">
        <f t="shared" si="5"/>
        <v>0</v>
      </c>
      <c r="O93" s="370"/>
      <c r="P93" s="58"/>
      <c r="Q93" s="58"/>
    </row>
    <row r="94" spans="1:17" s="88" customFormat="1" ht="13.5" customHeight="1" x14ac:dyDescent="0.2">
      <c r="A94" s="98"/>
      <c r="B94" s="360">
        <f t="shared" si="3"/>
        <v>83</v>
      </c>
      <c r="C94" s="361"/>
      <c r="D94" s="361"/>
      <c r="E94" s="362"/>
      <c r="F94" s="363"/>
      <c r="G94" s="364"/>
      <c r="H94" s="364"/>
      <c r="I94" s="365"/>
      <c r="J94" s="366"/>
      <c r="K94" s="367"/>
      <c r="L94" s="368" t="str">
        <f>IF(ISBLANK($K94),"0,00",IF(K94="Pauschalwerte ohne Urlaubsabgeltung",IF($H94="Stunden",VLOOKUP($J94,'Grundlagen VKO neu'!$A$12:$B$17,2),IF($H94="Monat",VLOOKUP($J94,'Grundlagen VKO neu'!$A$20:$B$25,2),IF($H94="Jahr",VLOOKUP($J94,'Grundlagen VKO neu'!$A$28:$B$33,2)))),IF($H94="Stunden",VLOOKUP($J94,'Grundlagen VKO neu'!$A$38:$B$43,2),IF($H94="Monat",VLOOKUP($J94,'Grundlagen VKO neu'!$A$46:$B$51,2),"Auswahl nicht möglich"))))</f>
        <v>0,00</v>
      </c>
      <c r="M94" s="368" t="str">
        <f t="shared" si="4"/>
        <v>0,00</v>
      </c>
      <c r="N94" s="369">
        <f t="shared" si="5"/>
        <v>0</v>
      </c>
      <c r="O94" s="370"/>
      <c r="P94" s="58"/>
      <c r="Q94" s="58"/>
    </row>
    <row r="95" spans="1:17" s="88" customFormat="1" ht="13.5" customHeight="1" x14ac:dyDescent="0.2">
      <c r="A95" s="98"/>
      <c r="B95" s="360">
        <f t="shared" ref="B95:B106" si="12">ROW()-11</f>
        <v>84</v>
      </c>
      <c r="C95" s="361"/>
      <c r="D95" s="361"/>
      <c r="E95" s="362"/>
      <c r="F95" s="363"/>
      <c r="G95" s="364"/>
      <c r="H95" s="364"/>
      <c r="I95" s="365"/>
      <c r="J95" s="366"/>
      <c r="K95" s="367"/>
      <c r="L95" s="368" t="str">
        <f>IF(ISBLANK($K95),"0,00",IF(K95="Pauschalwerte ohne Urlaubsabgeltung",IF($H95="Stunden",VLOOKUP($J95,'Grundlagen VKO neu'!$A$12:$B$17,2),IF($H95="Monat",VLOOKUP($J95,'Grundlagen VKO neu'!$A$20:$B$25,2),IF($H95="Jahr",VLOOKUP($J95,'Grundlagen VKO neu'!$A$28:$B$33,2)))),IF($H95="Stunden",VLOOKUP($J95,'Grundlagen VKO neu'!$A$38:$B$43,2),IF($H95="Monat",VLOOKUP($J95,'Grundlagen VKO neu'!$A$46:$B$51,2),"Auswahl nicht möglich"))))</f>
        <v>0,00</v>
      </c>
      <c r="M95" s="368" t="str">
        <f t="shared" ref="M95:M106" si="13">IF(H95="Stunden",$I95*$L95,$L95)</f>
        <v>0,00</v>
      </c>
      <c r="N95" s="369">
        <f t="shared" ref="N95:N106" si="14">IF(AND(H95="Jahr",AND(K95="Pauschalwerte mit Urlaubsabgeltung")),"0,00",IF(H95="Stunden",($L95*$I95),((($M95/40)*$G95)*$F95)))</f>
        <v>0</v>
      </c>
      <c r="O95" s="370"/>
      <c r="P95" s="58"/>
      <c r="Q95" s="58"/>
    </row>
    <row r="96" spans="1:17" s="88" customFormat="1" ht="13.5" customHeight="1" x14ac:dyDescent="0.2">
      <c r="A96" s="98"/>
      <c r="B96" s="360">
        <f t="shared" si="12"/>
        <v>85</v>
      </c>
      <c r="C96" s="361"/>
      <c r="D96" s="361"/>
      <c r="E96" s="362"/>
      <c r="F96" s="363"/>
      <c r="G96" s="364"/>
      <c r="H96" s="364"/>
      <c r="I96" s="365"/>
      <c r="J96" s="366"/>
      <c r="K96" s="367"/>
      <c r="L96" s="368" t="str">
        <f>IF(ISBLANK($K96),"0,00",IF(K96="Pauschalwerte ohne Urlaubsabgeltung",IF($H96="Stunden",VLOOKUP($J96,'Grundlagen VKO neu'!$A$12:$B$17,2),IF($H96="Monat",VLOOKUP($J96,'Grundlagen VKO neu'!$A$20:$B$25,2),IF($H96="Jahr",VLOOKUP($J96,'Grundlagen VKO neu'!$A$28:$B$33,2)))),IF($H96="Stunden",VLOOKUP($J96,'Grundlagen VKO neu'!$A$38:$B$43,2),IF($H96="Monat",VLOOKUP($J96,'Grundlagen VKO neu'!$A$46:$B$51,2),"Auswahl nicht möglich"))))</f>
        <v>0,00</v>
      </c>
      <c r="M96" s="368" t="str">
        <f t="shared" si="13"/>
        <v>0,00</v>
      </c>
      <c r="N96" s="369">
        <f t="shared" si="14"/>
        <v>0</v>
      </c>
      <c r="O96" s="370"/>
      <c r="P96" s="58"/>
      <c r="Q96" s="58"/>
    </row>
    <row r="97" spans="1:17" s="88" customFormat="1" ht="13.5" customHeight="1" x14ac:dyDescent="0.2">
      <c r="A97" s="98"/>
      <c r="B97" s="360">
        <f t="shared" si="12"/>
        <v>86</v>
      </c>
      <c r="C97" s="361"/>
      <c r="D97" s="361"/>
      <c r="E97" s="362"/>
      <c r="F97" s="363"/>
      <c r="G97" s="364"/>
      <c r="H97" s="364"/>
      <c r="I97" s="365"/>
      <c r="J97" s="366"/>
      <c r="K97" s="367"/>
      <c r="L97" s="368" t="str">
        <f>IF(ISBLANK($K97),"0,00",IF(K97="Pauschalwerte ohne Urlaubsabgeltung",IF($H97="Stunden",VLOOKUP($J97,'Grundlagen VKO neu'!$A$12:$B$17,2),IF($H97="Monat",VLOOKUP($J97,'Grundlagen VKO neu'!$A$20:$B$25,2),IF($H97="Jahr",VLOOKUP($J97,'Grundlagen VKO neu'!$A$28:$B$33,2)))),IF($H97="Stunden",VLOOKUP($J97,'Grundlagen VKO neu'!$A$38:$B$43,2),IF($H97="Monat",VLOOKUP($J97,'Grundlagen VKO neu'!$A$46:$B$51,2),"Auswahl nicht möglich"))))</f>
        <v>0,00</v>
      </c>
      <c r="M97" s="368" t="str">
        <f t="shared" si="13"/>
        <v>0,00</v>
      </c>
      <c r="N97" s="369">
        <f t="shared" si="14"/>
        <v>0</v>
      </c>
      <c r="O97" s="370"/>
      <c r="P97" s="58"/>
      <c r="Q97" s="58"/>
    </row>
    <row r="98" spans="1:17" s="88" customFormat="1" ht="13.5" customHeight="1" x14ac:dyDescent="0.2">
      <c r="A98" s="98"/>
      <c r="B98" s="360">
        <f t="shared" si="12"/>
        <v>87</v>
      </c>
      <c r="C98" s="361"/>
      <c r="D98" s="361"/>
      <c r="E98" s="362"/>
      <c r="F98" s="363"/>
      <c r="G98" s="364"/>
      <c r="H98" s="364"/>
      <c r="I98" s="365"/>
      <c r="J98" s="366"/>
      <c r="K98" s="367"/>
      <c r="L98" s="368" t="str">
        <f>IF(ISBLANK($K98),"0,00",IF(K98="Pauschalwerte ohne Urlaubsabgeltung",IF($H98="Stunden",VLOOKUP($J98,'Grundlagen VKO neu'!$A$12:$B$17,2),IF($H98="Monat",VLOOKUP($J98,'Grundlagen VKO neu'!$A$20:$B$25,2),IF($H98="Jahr",VLOOKUP($J98,'Grundlagen VKO neu'!$A$28:$B$33,2)))),IF($H98="Stunden",VLOOKUP($J98,'Grundlagen VKO neu'!$A$38:$B$43,2),IF($H98="Monat",VLOOKUP($J98,'Grundlagen VKO neu'!$A$46:$B$51,2),"Auswahl nicht möglich"))))</f>
        <v>0,00</v>
      </c>
      <c r="M98" s="368" t="str">
        <f t="shared" si="13"/>
        <v>0,00</v>
      </c>
      <c r="N98" s="369">
        <f t="shared" si="14"/>
        <v>0</v>
      </c>
      <c r="O98" s="370"/>
      <c r="P98" s="58"/>
      <c r="Q98" s="58"/>
    </row>
    <row r="99" spans="1:17" s="88" customFormat="1" ht="13.5" customHeight="1" x14ac:dyDescent="0.2">
      <c r="A99" s="98"/>
      <c r="B99" s="360">
        <f t="shared" si="12"/>
        <v>88</v>
      </c>
      <c r="C99" s="361"/>
      <c r="D99" s="361"/>
      <c r="E99" s="362"/>
      <c r="F99" s="363"/>
      <c r="G99" s="364"/>
      <c r="H99" s="364"/>
      <c r="I99" s="365"/>
      <c r="J99" s="366"/>
      <c r="K99" s="367"/>
      <c r="L99" s="368" t="str">
        <f>IF(ISBLANK($K99),"0,00",IF(K99="Pauschalwerte ohne Urlaubsabgeltung",IF($H99="Stunden",VLOOKUP($J99,'Grundlagen VKO neu'!$A$12:$B$17,2),IF($H99="Monat",VLOOKUP($J99,'Grundlagen VKO neu'!$A$20:$B$25,2),IF($H99="Jahr",VLOOKUP($J99,'Grundlagen VKO neu'!$A$28:$B$33,2)))),IF($H99="Stunden",VLOOKUP($J99,'Grundlagen VKO neu'!$A$38:$B$43,2),IF($H99="Monat",VLOOKUP($J99,'Grundlagen VKO neu'!$A$46:$B$51,2),"Auswahl nicht möglich"))))</f>
        <v>0,00</v>
      </c>
      <c r="M99" s="368" t="str">
        <f t="shared" si="13"/>
        <v>0,00</v>
      </c>
      <c r="N99" s="369">
        <f t="shared" si="14"/>
        <v>0</v>
      </c>
      <c r="O99" s="370"/>
      <c r="P99" s="58"/>
      <c r="Q99" s="58"/>
    </row>
    <row r="100" spans="1:17" s="88" customFormat="1" ht="13.5" customHeight="1" x14ac:dyDescent="0.2">
      <c r="A100" s="98"/>
      <c r="B100" s="360">
        <f t="shared" si="12"/>
        <v>89</v>
      </c>
      <c r="C100" s="361"/>
      <c r="D100" s="361"/>
      <c r="E100" s="362"/>
      <c r="F100" s="363"/>
      <c r="G100" s="364"/>
      <c r="H100" s="364"/>
      <c r="I100" s="365"/>
      <c r="J100" s="366"/>
      <c r="K100" s="367"/>
      <c r="L100" s="368" t="str">
        <f>IF(ISBLANK($K100),"0,00",IF(K100="Pauschalwerte ohne Urlaubsabgeltung",IF($H100="Stunden",VLOOKUP($J100,'Grundlagen VKO neu'!$A$12:$B$17,2),IF($H100="Monat",VLOOKUP($J100,'Grundlagen VKO neu'!$A$20:$B$25,2),IF($H100="Jahr",VLOOKUP($J100,'Grundlagen VKO neu'!$A$28:$B$33,2)))),IF($H100="Stunden",VLOOKUP($J100,'Grundlagen VKO neu'!$A$38:$B$43,2),IF($H100="Monat",VLOOKUP($J100,'Grundlagen VKO neu'!$A$46:$B$51,2),"Auswahl nicht möglich"))))</f>
        <v>0,00</v>
      </c>
      <c r="M100" s="368" t="str">
        <f t="shared" si="13"/>
        <v>0,00</v>
      </c>
      <c r="N100" s="369">
        <f t="shared" si="14"/>
        <v>0</v>
      </c>
      <c r="O100" s="370"/>
      <c r="P100" s="58"/>
      <c r="Q100" s="58"/>
    </row>
    <row r="101" spans="1:17" s="88" customFormat="1" ht="13.5" customHeight="1" x14ac:dyDescent="0.2">
      <c r="A101" s="98"/>
      <c r="B101" s="360">
        <f t="shared" si="12"/>
        <v>90</v>
      </c>
      <c r="C101" s="361"/>
      <c r="D101" s="361"/>
      <c r="E101" s="362"/>
      <c r="F101" s="363"/>
      <c r="G101" s="364"/>
      <c r="H101" s="364"/>
      <c r="I101" s="365"/>
      <c r="J101" s="366"/>
      <c r="K101" s="367"/>
      <c r="L101" s="368" t="str">
        <f>IF(ISBLANK($K101),"0,00",IF(K101="Pauschalwerte ohne Urlaubsabgeltung",IF($H101="Stunden",VLOOKUP($J101,'Grundlagen VKO neu'!$A$12:$B$17,2),IF($H101="Monat",VLOOKUP($J101,'Grundlagen VKO neu'!$A$20:$B$25,2),IF($H101="Jahr",VLOOKUP($J101,'Grundlagen VKO neu'!$A$28:$B$33,2)))),IF($H101="Stunden",VLOOKUP($J101,'Grundlagen VKO neu'!$A$38:$B$43,2),IF($H101="Monat",VLOOKUP($J101,'Grundlagen VKO neu'!$A$46:$B$51,2),"Auswahl nicht möglich"))))</f>
        <v>0,00</v>
      </c>
      <c r="M101" s="368" t="str">
        <f t="shared" si="13"/>
        <v>0,00</v>
      </c>
      <c r="N101" s="369">
        <f t="shared" si="14"/>
        <v>0</v>
      </c>
      <c r="O101" s="370"/>
      <c r="P101" s="58"/>
      <c r="Q101" s="58"/>
    </row>
    <row r="102" spans="1:17" s="88" customFormat="1" ht="13.5" customHeight="1" x14ac:dyDescent="0.2">
      <c r="A102" s="98"/>
      <c r="B102" s="360">
        <f t="shared" si="12"/>
        <v>91</v>
      </c>
      <c r="C102" s="361"/>
      <c r="D102" s="361"/>
      <c r="E102" s="362"/>
      <c r="F102" s="363"/>
      <c r="G102" s="364"/>
      <c r="H102" s="364"/>
      <c r="I102" s="365"/>
      <c r="J102" s="366"/>
      <c r="K102" s="367"/>
      <c r="L102" s="368" t="str">
        <f>IF(ISBLANK($K102),"0,00",IF(K102="Pauschalwerte ohne Urlaubsabgeltung",IF($H102="Stunden",VLOOKUP($J102,'Grundlagen VKO neu'!$A$12:$B$17,2),IF($H102="Monat",VLOOKUP($J102,'Grundlagen VKO neu'!$A$20:$B$25,2),IF($H102="Jahr",VLOOKUP($J102,'Grundlagen VKO neu'!$A$28:$B$33,2)))),IF($H102="Stunden",VLOOKUP($J102,'Grundlagen VKO neu'!$A$38:$B$43,2),IF($H102="Monat",VLOOKUP($J102,'Grundlagen VKO neu'!$A$46:$B$51,2),"Auswahl nicht möglich"))))</f>
        <v>0,00</v>
      </c>
      <c r="M102" s="368" t="str">
        <f t="shared" si="13"/>
        <v>0,00</v>
      </c>
      <c r="N102" s="369">
        <f t="shared" si="14"/>
        <v>0</v>
      </c>
      <c r="O102" s="370"/>
      <c r="P102" s="58"/>
      <c r="Q102" s="58"/>
    </row>
    <row r="103" spans="1:17" s="88" customFormat="1" ht="13.5" customHeight="1" x14ac:dyDescent="0.2">
      <c r="A103" s="98"/>
      <c r="B103" s="360">
        <f t="shared" si="12"/>
        <v>92</v>
      </c>
      <c r="C103" s="361"/>
      <c r="D103" s="361"/>
      <c r="E103" s="362"/>
      <c r="F103" s="363"/>
      <c r="G103" s="364"/>
      <c r="H103" s="364"/>
      <c r="I103" s="365"/>
      <c r="J103" s="366"/>
      <c r="K103" s="367"/>
      <c r="L103" s="368" t="str">
        <f>IF(ISBLANK($K103),"0,00",IF(K103="Pauschalwerte ohne Urlaubsabgeltung",IF($H103="Stunden",VLOOKUP($J103,'Grundlagen VKO neu'!$A$12:$B$17,2),IF($H103="Monat",VLOOKUP($J103,'Grundlagen VKO neu'!$A$20:$B$25,2),IF($H103="Jahr",VLOOKUP($J103,'Grundlagen VKO neu'!$A$28:$B$33,2)))),IF($H103="Stunden",VLOOKUP($J103,'Grundlagen VKO neu'!$A$38:$B$43,2),IF($H103="Monat",VLOOKUP($J103,'Grundlagen VKO neu'!$A$46:$B$51,2),"Auswahl nicht möglich"))))</f>
        <v>0,00</v>
      </c>
      <c r="M103" s="368" t="str">
        <f t="shared" si="13"/>
        <v>0,00</v>
      </c>
      <c r="N103" s="369">
        <f t="shared" si="14"/>
        <v>0</v>
      </c>
      <c r="O103" s="370"/>
      <c r="P103" s="58"/>
      <c r="Q103" s="58"/>
    </row>
    <row r="104" spans="1:17" s="88" customFormat="1" ht="13.5" customHeight="1" x14ac:dyDescent="0.2">
      <c r="A104" s="98"/>
      <c r="B104" s="360">
        <f t="shared" si="12"/>
        <v>93</v>
      </c>
      <c r="C104" s="361"/>
      <c r="D104" s="361"/>
      <c r="E104" s="362"/>
      <c r="F104" s="363"/>
      <c r="G104" s="364"/>
      <c r="H104" s="364"/>
      <c r="I104" s="365"/>
      <c r="J104" s="366"/>
      <c r="K104" s="367"/>
      <c r="L104" s="368" t="str">
        <f>IF(ISBLANK($K104),"0,00",IF(K104="Pauschalwerte ohne Urlaubsabgeltung",IF($H104="Stunden",VLOOKUP($J104,'Grundlagen VKO neu'!$A$12:$B$17,2),IF($H104="Monat",VLOOKUP($J104,'Grundlagen VKO neu'!$A$20:$B$25,2),IF($H104="Jahr",VLOOKUP($J104,'Grundlagen VKO neu'!$A$28:$B$33,2)))),IF($H104="Stunden",VLOOKUP($J104,'Grundlagen VKO neu'!$A$38:$B$43,2),IF($H104="Monat",VLOOKUP($J104,'Grundlagen VKO neu'!$A$46:$B$51,2),"Auswahl nicht möglich"))))</f>
        <v>0,00</v>
      </c>
      <c r="M104" s="368" t="str">
        <f t="shared" si="13"/>
        <v>0,00</v>
      </c>
      <c r="N104" s="369">
        <f t="shared" si="14"/>
        <v>0</v>
      </c>
      <c r="O104" s="370"/>
      <c r="P104" s="58"/>
      <c r="Q104" s="58"/>
    </row>
    <row r="105" spans="1:17" s="88" customFormat="1" ht="13.5" customHeight="1" x14ac:dyDescent="0.2">
      <c r="A105" s="98"/>
      <c r="B105" s="360">
        <f t="shared" si="12"/>
        <v>94</v>
      </c>
      <c r="C105" s="361"/>
      <c r="D105" s="361"/>
      <c r="E105" s="362"/>
      <c r="F105" s="363"/>
      <c r="G105" s="364"/>
      <c r="H105" s="364"/>
      <c r="I105" s="365"/>
      <c r="J105" s="366"/>
      <c r="K105" s="367"/>
      <c r="L105" s="368" t="str">
        <f>IF(ISBLANK($K105),"0,00",IF(K105="Pauschalwerte ohne Urlaubsabgeltung",IF($H105="Stunden",VLOOKUP($J105,'Grundlagen VKO neu'!$A$12:$B$17,2),IF($H105="Monat",VLOOKUP($J105,'Grundlagen VKO neu'!$A$20:$B$25,2),IF($H105="Jahr",VLOOKUP($J105,'Grundlagen VKO neu'!$A$28:$B$33,2)))),IF($H105="Stunden",VLOOKUP($J105,'Grundlagen VKO neu'!$A$38:$B$43,2),IF($H105="Monat",VLOOKUP($J105,'Grundlagen VKO neu'!$A$46:$B$51,2),"Auswahl nicht möglich"))))</f>
        <v>0,00</v>
      </c>
      <c r="M105" s="368" t="str">
        <f t="shared" si="13"/>
        <v>0,00</v>
      </c>
      <c r="N105" s="369">
        <f t="shared" si="14"/>
        <v>0</v>
      </c>
      <c r="O105" s="370"/>
      <c r="P105" s="58"/>
      <c r="Q105" s="58"/>
    </row>
    <row r="106" spans="1:17" s="88" customFormat="1" ht="13.5" customHeight="1" x14ac:dyDescent="0.2">
      <c r="A106" s="98"/>
      <c r="B106" s="360">
        <f t="shared" si="12"/>
        <v>95</v>
      </c>
      <c r="C106" s="361"/>
      <c r="D106" s="361"/>
      <c r="E106" s="362"/>
      <c r="F106" s="363"/>
      <c r="G106" s="364"/>
      <c r="H106" s="364"/>
      <c r="I106" s="365"/>
      <c r="J106" s="366"/>
      <c r="K106" s="367"/>
      <c r="L106" s="368" t="str">
        <f>IF(ISBLANK($K106),"0,00",IF(K106="Pauschalwerte ohne Urlaubsabgeltung",IF($H106="Stunden",VLOOKUP($J106,'Grundlagen VKO neu'!$A$12:$B$17,2),IF($H106="Monat",VLOOKUP($J106,'Grundlagen VKO neu'!$A$20:$B$25,2),IF($H106="Jahr",VLOOKUP($J106,'Grundlagen VKO neu'!$A$28:$B$33,2)))),IF($H106="Stunden",VLOOKUP($J106,'Grundlagen VKO neu'!$A$38:$B$43,2),IF($H106="Monat",VLOOKUP($J106,'Grundlagen VKO neu'!$A$46:$B$51,2),"Auswahl nicht möglich"))))</f>
        <v>0,00</v>
      </c>
      <c r="M106" s="368" t="str">
        <f t="shared" si="13"/>
        <v>0,00</v>
      </c>
      <c r="N106" s="369">
        <f t="shared" si="14"/>
        <v>0</v>
      </c>
      <c r="O106" s="370"/>
      <c r="P106" s="58"/>
      <c r="Q106" s="58"/>
    </row>
    <row r="107" spans="1:17" s="88" customFormat="1" ht="14.25" customHeight="1" x14ac:dyDescent="0.2">
      <c r="A107" s="98"/>
      <c r="B107" s="285">
        <f t="shared" si="0"/>
        <v>96</v>
      </c>
      <c r="C107" s="99"/>
      <c r="D107" s="99"/>
      <c r="E107" s="100"/>
      <c r="F107" s="101"/>
      <c r="G107" s="102"/>
      <c r="H107" s="102"/>
      <c r="I107" s="103"/>
      <c r="J107" s="104"/>
      <c r="K107" s="105"/>
      <c r="L107" s="287" t="str">
        <f>IF(ISBLANK($K107),"0,00",IF(K107="Pauschalwerte ohne Urlaubsabgeltung",IF($H107="Stunden",VLOOKUP($J107,'Grundlagen VKO neu'!$A$12:$B$17,2),IF($H107="Monat",VLOOKUP($J107,'Grundlagen VKO neu'!$A$20:$B$25,2),IF($H107="Jahr",VLOOKUP($J107,'Grundlagen VKO neu'!$A$28:$B$33,2)))),IF($H107="Stunden",VLOOKUP($J107,'Grundlagen VKO neu'!$A$38:$B$43,2),IF($H107="Monat",VLOOKUP($J107,'Grundlagen VKO neu'!$A$46:$B$51,2),"Auswahl nicht möglich"))))</f>
        <v>0,00</v>
      </c>
      <c r="M107" s="287" t="str">
        <f t="shared" si="1"/>
        <v>0,00</v>
      </c>
      <c r="N107" s="288">
        <f t="shared" si="2"/>
        <v>0</v>
      </c>
      <c r="O107" s="107"/>
      <c r="P107" s="58"/>
      <c r="Q107" s="58"/>
    </row>
    <row r="108" spans="1:17" s="88" customFormat="1" ht="14.25" customHeight="1" x14ac:dyDescent="0.2">
      <c r="A108" s="98"/>
      <c r="B108" s="285">
        <f t="shared" si="0"/>
        <v>97</v>
      </c>
      <c r="C108" s="99"/>
      <c r="D108" s="99"/>
      <c r="E108" s="100"/>
      <c r="F108" s="101"/>
      <c r="G108" s="102"/>
      <c r="H108" s="102"/>
      <c r="I108" s="103"/>
      <c r="J108" s="104"/>
      <c r="K108" s="105"/>
      <c r="L108" s="287" t="str">
        <f>IF(ISBLANK($K108),"0,00",IF(K108="Pauschalwerte ohne Urlaubsabgeltung",IF($H108="Stunden",VLOOKUP($J108,'Grundlagen VKO neu'!$A$12:$B$17,2),IF($H108="Monat",VLOOKUP($J108,'Grundlagen VKO neu'!$A$20:$B$25,2),IF($H108="Jahr",VLOOKUP($J108,'Grundlagen VKO neu'!$A$28:$B$33,2)))),IF($H108="Stunden",VLOOKUP($J108,'Grundlagen VKO neu'!$A$38:$B$43,2),IF($H108="Monat",VLOOKUP($J108,'Grundlagen VKO neu'!$A$46:$B$51,2),"Auswahl nicht möglich"))))</f>
        <v>0,00</v>
      </c>
      <c r="M108" s="287" t="str">
        <f t="shared" si="1"/>
        <v>0,00</v>
      </c>
      <c r="N108" s="288">
        <f>IF(AND(H108="Jahr",AND(K108="Pauschalwerte mit Urlaubsabgeltung")),"0,00",IF(H108="Stunden",($L108*$I108),((($M108/40)*$G108)*$F108)))</f>
        <v>0</v>
      </c>
      <c r="O108" s="107"/>
      <c r="P108" s="58"/>
      <c r="Q108" s="58"/>
    </row>
    <row r="109" spans="1:17" s="88" customFormat="1" ht="14.25" x14ac:dyDescent="0.2">
      <c r="A109" s="98"/>
      <c r="B109" s="285">
        <f t="shared" si="0"/>
        <v>98</v>
      </c>
      <c r="C109" s="99"/>
      <c r="D109" s="99"/>
      <c r="E109" s="100"/>
      <c r="F109" s="101"/>
      <c r="G109" s="102"/>
      <c r="H109" s="102"/>
      <c r="I109" s="103"/>
      <c r="J109" s="104"/>
      <c r="K109" s="105"/>
      <c r="L109" s="287" t="str">
        <f>IF(ISBLANK($K109),"0,00",IF(K109="Pauschalwerte ohne Urlaubsabgeltung",IF($H109="Stunden",VLOOKUP($J109,'Grundlagen VKO neu'!$A$12:$B$17,2),IF($H109="Monat",VLOOKUP($J109,'Grundlagen VKO neu'!$A$20:$B$25,2),IF($H109="Jahr",VLOOKUP($J109,'Grundlagen VKO neu'!$A$28:$B$33,2)))),IF($H109="Stunden",VLOOKUP($J109,'Grundlagen VKO neu'!$A$38:$B$43,2),IF($H109="Monat",VLOOKUP($J109,'Grundlagen VKO neu'!$A$46:$B$51,2),"Auswahl nicht möglich"))))</f>
        <v>0,00</v>
      </c>
      <c r="M109" s="287" t="str">
        <f t="shared" si="1"/>
        <v>0,00</v>
      </c>
      <c r="N109" s="288">
        <f t="shared" si="2"/>
        <v>0</v>
      </c>
      <c r="O109" s="107"/>
      <c r="P109" s="58"/>
      <c r="Q109" s="58"/>
    </row>
    <row r="110" spans="1:17" s="88" customFormat="1" ht="14.25" x14ac:dyDescent="0.2">
      <c r="A110" s="98"/>
      <c r="B110" s="285">
        <f t="shared" si="0"/>
        <v>99</v>
      </c>
      <c r="C110" s="99"/>
      <c r="D110" s="99"/>
      <c r="E110" s="100"/>
      <c r="F110" s="101"/>
      <c r="G110" s="102"/>
      <c r="H110" s="102"/>
      <c r="I110" s="103"/>
      <c r="J110" s="104"/>
      <c r="K110" s="105"/>
      <c r="L110" s="287" t="str">
        <f>IF(ISBLANK($K110),"0,00",IF(K110="Pauschalwerte ohne Urlaubsabgeltung",IF($H110="Stunden",VLOOKUP($J110,'Grundlagen VKO neu'!$A$12:$B$17,2),IF($H110="Monat",VLOOKUP($J110,'Grundlagen VKO neu'!$A$20:$B$25,2),IF($H110="Jahr",VLOOKUP($J110,'Grundlagen VKO neu'!$A$28:$B$33,2)))),IF($H110="Stunden",VLOOKUP($J110,'Grundlagen VKO neu'!$A$38:$B$43,2),IF($H110="Monat",VLOOKUP($J110,'Grundlagen VKO neu'!$A$46:$B$51,2),"Auswahl nicht möglich"))))</f>
        <v>0,00</v>
      </c>
      <c r="M110" s="287" t="str">
        <f>IF(H110="Stunden",$I110*$L110,$L110)</f>
        <v>0,00</v>
      </c>
      <c r="N110" s="288">
        <f t="shared" si="2"/>
        <v>0</v>
      </c>
      <c r="O110" s="107"/>
      <c r="P110" s="58"/>
      <c r="Q110" s="58"/>
    </row>
    <row r="111" spans="1:17" s="88" customFormat="1" ht="14.25" x14ac:dyDescent="0.2">
      <c r="A111" s="98"/>
      <c r="B111" s="285">
        <f t="shared" si="0"/>
        <v>100</v>
      </c>
      <c r="C111" s="99"/>
      <c r="D111" s="99"/>
      <c r="E111" s="100"/>
      <c r="F111" s="101"/>
      <c r="G111" s="102"/>
      <c r="H111" s="102"/>
      <c r="I111" s="103"/>
      <c r="J111" s="104"/>
      <c r="K111" s="105"/>
      <c r="L111" s="287" t="str">
        <f>IF(ISBLANK($K111),"0,00",IF(K111="Pauschalwerte ohne Urlaubsabgeltung",IF($H111="Stunden",VLOOKUP($J111,'Grundlagen VKO neu'!$A$12:$B$17,2),IF($H111="Monat",VLOOKUP($J111,'Grundlagen VKO neu'!$A$20:$B$25,2),IF($H111="Jahr",VLOOKUP($J111,'Grundlagen VKO neu'!$A$28:$B$33,2)))),IF($H111="Stunden",VLOOKUP($J111,'Grundlagen VKO neu'!$A$38:$B$43,2),IF($H111="Monat",VLOOKUP($J111,'Grundlagen VKO neu'!$A$46:$B$51,2),"Auswahl nicht möglich"))))</f>
        <v>0,00</v>
      </c>
      <c r="M111" s="287" t="str">
        <f>IF(H111="Stunden",$I111*$L111,$L111)</f>
        <v>0,00</v>
      </c>
      <c r="N111" s="288">
        <f t="shared" si="2"/>
        <v>0</v>
      </c>
      <c r="O111" s="107"/>
      <c r="P111" s="58"/>
      <c r="Q111" s="58"/>
    </row>
    <row r="112" spans="1:17" s="88" customFormat="1" ht="14.25" x14ac:dyDescent="0.2">
      <c r="A112" s="98"/>
      <c r="B112" s="285">
        <f t="shared" si="0"/>
        <v>101</v>
      </c>
      <c r="C112" s="99"/>
      <c r="D112" s="99"/>
      <c r="E112" s="100"/>
      <c r="F112" s="101"/>
      <c r="G112" s="102"/>
      <c r="H112" s="102"/>
      <c r="I112" s="103"/>
      <c r="J112" s="104"/>
      <c r="K112" s="105"/>
      <c r="L112" s="287" t="str">
        <f>IF(ISBLANK($K112),"0,00",IF(K112="Pauschalwerte ohne Urlaubsabgeltung",IF($H112="Stunden",VLOOKUP($J112,'Grundlagen VKO neu'!$A$12:$B$17,2),IF($H112="Monat",VLOOKUP($J112,'Grundlagen VKO neu'!$A$20:$B$25,2),IF($H112="Jahr",VLOOKUP($J112,'Grundlagen VKO neu'!$A$28:$B$33,2)))),IF($H112="Stunden",VLOOKUP($J112,'Grundlagen VKO neu'!$A$38:$B$43,2),IF($H112="Monat",VLOOKUP($J112,'Grundlagen VKO neu'!$A$46:$B$51,2),"Auswahl nicht möglich"))))</f>
        <v>0,00</v>
      </c>
      <c r="M112" s="287" t="str">
        <f>IF(H112="Stunden",$I112*$L112,$L112)</f>
        <v>0,00</v>
      </c>
      <c r="N112" s="288">
        <f t="shared" si="2"/>
        <v>0</v>
      </c>
      <c r="O112" s="107"/>
      <c r="P112" s="58"/>
      <c r="Q112" s="58"/>
    </row>
    <row r="113" spans="1:17" s="88" customFormat="1" ht="14.25" x14ac:dyDescent="0.2">
      <c r="A113" s="98"/>
      <c r="B113" s="285">
        <f t="shared" si="0"/>
        <v>102</v>
      </c>
      <c r="C113" s="99"/>
      <c r="D113" s="99"/>
      <c r="E113" s="100"/>
      <c r="F113" s="101"/>
      <c r="G113" s="102"/>
      <c r="H113" s="102"/>
      <c r="I113" s="103"/>
      <c r="J113" s="104"/>
      <c r="K113" s="105"/>
      <c r="L113" s="287" t="str">
        <f>IF(ISBLANK($K113),"0,00",IF(K113="Pauschalwerte ohne Urlaubsabgeltung",IF($H113="Stunden",VLOOKUP($J113,'Grundlagen VKO neu'!$A$12:$B$17,2),IF($H113="Monat",VLOOKUP($J113,'Grundlagen VKO neu'!$A$20:$B$25,2),IF($H113="Jahr",VLOOKUP($J113,'Grundlagen VKO neu'!$A$28:$B$33,2)))),IF($H113="Stunden",VLOOKUP($J113,'Grundlagen VKO neu'!$A$38:$B$43,2),IF($H113="Monat",VLOOKUP($J113,'Grundlagen VKO neu'!$A$46:$B$51,2),"Auswahl nicht möglich"))))</f>
        <v>0,00</v>
      </c>
      <c r="M113" s="287" t="str">
        <f>IF(H113="Stunden",$I113*$L113,$L113)</f>
        <v>0,00</v>
      </c>
      <c r="N113" s="288">
        <f t="shared" si="2"/>
        <v>0</v>
      </c>
      <c r="O113" s="107"/>
      <c r="P113" s="58"/>
      <c r="Q113" s="58"/>
    </row>
    <row r="114" spans="1:17" s="88" customFormat="1" ht="14.25" x14ac:dyDescent="0.2">
      <c r="A114" s="98"/>
      <c r="B114" s="285">
        <f t="shared" si="0"/>
        <v>103</v>
      </c>
      <c r="C114" s="99"/>
      <c r="D114" s="99"/>
      <c r="E114" s="100"/>
      <c r="F114" s="101"/>
      <c r="G114" s="102"/>
      <c r="H114" s="102"/>
      <c r="I114" s="103"/>
      <c r="J114" s="104"/>
      <c r="K114" s="105"/>
      <c r="L114" s="287" t="str">
        <f>IF(ISBLANK($K114),"0,00",IF(K114="Pauschalwerte ohne Urlaubsabgeltung",IF($H114="Stunden",VLOOKUP($J114,'Grundlagen VKO neu'!$A$12:$B$17,2),IF($H114="Monat",VLOOKUP($J114,'Grundlagen VKO neu'!$A$20:$B$25,2),IF($H114="Jahr",VLOOKUP($J114,'Grundlagen VKO neu'!$A$28:$B$33,2)))),IF($H114="Stunden",VLOOKUP($J114,'Grundlagen VKO neu'!$A$38:$B$43,2),IF($H114="Monat",VLOOKUP($J114,'Grundlagen VKO neu'!$A$46:$B$51,2),"Auswahl nicht möglich"))))</f>
        <v>0,00</v>
      </c>
      <c r="M114" s="287" t="str">
        <f>IF(H114="Stunden",$I114*$L114,$L114)</f>
        <v>0,00</v>
      </c>
      <c r="N114" s="288">
        <f t="shared" si="2"/>
        <v>0</v>
      </c>
      <c r="O114" s="107"/>
      <c r="P114" s="58"/>
      <c r="Q114" s="58"/>
    </row>
    <row r="115" spans="1:17" s="88" customFormat="1" ht="14.25" x14ac:dyDescent="0.2">
      <c r="A115" s="98"/>
      <c r="B115" s="285">
        <f t="shared" si="0"/>
        <v>104</v>
      </c>
      <c r="C115" s="99"/>
      <c r="D115" s="99"/>
      <c r="E115" s="100"/>
      <c r="F115" s="101"/>
      <c r="G115" s="102"/>
      <c r="H115" s="102"/>
      <c r="I115" s="103"/>
      <c r="J115" s="104"/>
      <c r="K115" s="105"/>
      <c r="L115" s="288" t="str">
        <f>IF(ISBLANK($K115),"0,00",IF(K115="Pauschalwerte ohne Urlaubsabgeltung",IF($H115="Stunden",VLOOKUP($J115,'Grundlagen VKO neu'!$A$12:$B$17,2),IF($H115="Monat",VLOOKUP($J115,'Grundlagen VKO neu'!$A$20:$B$25,2),IF($H115="Jahr",VLOOKUP($J115,'Grundlagen VKO neu'!$A$28:$B$33,2)))),IF($H115="Stunden",VLOOKUP($J115,'Grundlagen VKO neu'!$A$38:$B$43,2),IF($H115="Monat",VLOOKUP($J115,'Grundlagen VKO neu'!$A$46:$B$51,2),"Auswahl nicht möglich"))))</f>
        <v>0,00</v>
      </c>
      <c r="M115" s="288" t="str">
        <f t="shared" si="1"/>
        <v>0,00</v>
      </c>
      <c r="N115" s="288">
        <f t="shared" si="2"/>
        <v>0</v>
      </c>
      <c r="O115" s="107"/>
      <c r="P115" s="58"/>
      <c r="Q115" s="58"/>
    </row>
    <row r="116" spans="1:17" s="88" customFormat="1" ht="14.25" x14ac:dyDescent="0.2">
      <c r="A116" s="98"/>
      <c r="B116" s="285">
        <f t="shared" si="0"/>
        <v>105</v>
      </c>
      <c r="C116" s="99"/>
      <c r="D116" s="99"/>
      <c r="E116" s="100"/>
      <c r="F116" s="101"/>
      <c r="G116" s="102"/>
      <c r="H116" s="102"/>
      <c r="I116" s="103"/>
      <c r="J116" s="104"/>
      <c r="K116" s="105"/>
      <c r="L116" s="288" t="str">
        <f>IF(ISBLANK($K116),"0,00",IF(K116="Pauschalwerte ohne Urlaubsabgeltung",IF($H116="Stunden",VLOOKUP($J116,'Grundlagen VKO neu'!$A$12:$B$17,2),IF($H116="Monat",VLOOKUP($J116,'Grundlagen VKO neu'!$A$20:$B$25,2),IF($H116="Jahr",VLOOKUP($J116,'Grundlagen VKO neu'!$A$28:$B$33,2)))),IF($H116="Stunden",VLOOKUP($J116,'Grundlagen VKO neu'!$A$38:$B$43,2),IF($H116="Monat",VLOOKUP($J116,'Grundlagen VKO neu'!$A$46:$B$51,2),"Auswahl nicht möglich"))))</f>
        <v>0,00</v>
      </c>
      <c r="M116" s="288" t="str">
        <f t="shared" si="1"/>
        <v>0,00</v>
      </c>
      <c r="N116" s="288">
        <f t="shared" si="2"/>
        <v>0</v>
      </c>
      <c r="O116" s="107"/>
      <c r="P116" s="58"/>
      <c r="Q116" s="58"/>
    </row>
    <row r="117" spans="1:17" s="88" customFormat="1" ht="14.25" x14ac:dyDescent="0.2">
      <c r="A117" s="98"/>
      <c r="B117" s="285">
        <f t="shared" si="0"/>
        <v>106</v>
      </c>
      <c r="C117" s="99"/>
      <c r="D117" s="99"/>
      <c r="E117" s="100"/>
      <c r="F117" s="101"/>
      <c r="G117" s="102"/>
      <c r="H117" s="102"/>
      <c r="I117" s="103"/>
      <c r="J117" s="104"/>
      <c r="K117" s="105"/>
      <c r="L117" s="288" t="str">
        <f>IF(ISBLANK($K117),"0,00",IF(K117="Pauschalwerte ohne Urlaubsabgeltung",IF($H117="Stunden",VLOOKUP($J117,'Grundlagen VKO neu'!$A$12:$B$17,2),IF($H117="Monat",VLOOKUP($J117,'Grundlagen VKO neu'!$A$20:$B$25,2),IF($H117="Jahr",VLOOKUP($J117,'Grundlagen VKO neu'!$A$28:$B$33,2)))),IF($H117="Stunden",VLOOKUP($J117,'Grundlagen VKO neu'!$A$38:$B$43,2),IF($H117="Monat",VLOOKUP($J117,'Grundlagen VKO neu'!$A$46:$B$51,2),"Auswahl nicht möglich"))))</f>
        <v>0,00</v>
      </c>
      <c r="M117" s="288" t="str">
        <f t="shared" si="1"/>
        <v>0,00</v>
      </c>
      <c r="N117" s="288">
        <f t="shared" si="2"/>
        <v>0</v>
      </c>
      <c r="O117" s="107"/>
      <c r="P117" s="58"/>
      <c r="Q117" s="58"/>
    </row>
    <row r="118" spans="1:17" s="88" customFormat="1" ht="14.25" x14ac:dyDescent="0.2">
      <c r="A118" s="98"/>
      <c r="B118" s="285">
        <f t="shared" si="0"/>
        <v>107</v>
      </c>
      <c r="C118" s="99"/>
      <c r="D118" s="99"/>
      <c r="E118" s="100"/>
      <c r="F118" s="101"/>
      <c r="G118" s="102"/>
      <c r="H118" s="102"/>
      <c r="I118" s="103"/>
      <c r="J118" s="104"/>
      <c r="K118" s="105"/>
      <c r="L118" s="288" t="str">
        <f>IF(ISBLANK($K118),"0,00",IF(K118="Pauschalwerte ohne Urlaubsabgeltung",IF($H118="Stunden",VLOOKUP($J118,'Grundlagen VKO neu'!$A$12:$B$17,2),IF($H118="Monat",VLOOKUP($J118,'Grundlagen VKO neu'!$A$20:$B$25,2),IF($H118="Jahr",VLOOKUP($J118,'Grundlagen VKO neu'!$A$28:$B$33,2)))),IF($H118="Stunden",VLOOKUP($J118,'Grundlagen VKO neu'!$A$38:$B$43,2),IF($H118="Monat",VLOOKUP($J118,'Grundlagen VKO neu'!$A$46:$B$51,2),"Auswahl nicht möglich"))))</f>
        <v>0,00</v>
      </c>
      <c r="M118" s="288" t="str">
        <f t="shared" si="1"/>
        <v>0,00</v>
      </c>
      <c r="N118" s="288">
        <f t="shared" si="2"/>
        <v>0</v>
      </c>
      <c r="O118" s="107"/>
      <c r="P118" s="58"/>
      <c r="Q118" s="58"/>
    </row>
    <row r="119" spans="1:17" s="88" customFormat="1" ht="14.25" x14ac:dyDescent="0.2">
      <c r="A119" s="98"/>
      <c r="B119" s="285">
        <f t="shared" si="0"/>
        <v>108</v>
      </c>
      <c r="C119" s="99"/>
      <c r="D119" s="99"/>
      <c r="E119" s="100"/>
      <c r="F119" s="101"/>
      <c r="G119" s="102"/>
      <c r="H119" s="102"/>
      <c r="I119" s="103"/>
      <c r="J119" s="104"/>
      <c r="K119" s="105"/>
      <c r="L119" s="287" t="str">
        <f>IF(ISBLANK($K119),"0,00",IF(K119="Pauschalwerte ohne Urlaubsabgeltung",IF($H119="Stunden",VLOOKUP($J119,'Grundlagen VKO neu'!$A$12:$B$17,2),IF($H119="Monat",VLOOKUP($J119,'Grundlagen VKO neu'!$A$20:$B$25,2),IF($H119="Jahr",VLOOKUP($J119,'Grundlagen VKO neu'!$A$28:$B$33,2)))),IF($H119="Stunden",VLOOKUP($J119,'Grundlagen VKO neu'!$A$38:$B$43,2),IF($H119="Monat",VLOOKUP($J119,'Grundlagen VKO neu'!$A$46:$B$51,2),"Auswahl nicht möglich"))))</f>
        <v>0,00</v>
      </c>
      <c r="M119" s="287" t="str">
        <f t="shared" si="1"/>
        <v>0,00</v>
      </c>
      <c r="N119" s="288">
        <f t="shared" si="2"/>
        <v>0</v>
      </c>
      <c r="O119" s="107"/>
      <c r="P119" s="58"/>
      <c r="Q119" s="58"/>
    </row>
    <row r="120" spans="1:17" s="88" customFormat="1" ht="14.25" x14ac:dyDescent="0.2">
      <c r="A120" s="98"/>
      <c r="B120" s="285">
        <f t="shared" si="0"/>
        <v>109</v>
      </c>
      <c r="C120" s="99"/>
      <c r="D120" s="99"/>
      <c r="E120" s="100"/>
      <c r="F120" s="101"/>
      <c r="G120" s="102"/>
      <c r="H120" s="102"/>
      <c r="I120" s="103"/>
      <c r="J120" s="104"/>
      <c r="K120" s="105"/>
      <c r="L120" s="287" t="str">
        <f>IF(ISBLANK($K120),"0,00",IF(K120="Pauschalwerte ohne Urlaubsabgeltung",IF($H120="Stunden",VLOOKUP($J120,'Grundlagen VKO neu'!$A$12:$B$17,2),IF($H120="Monat",VLOOKUP($J120,'Grundlagen VKO neu'!$A$20:$B$25,2),IF($H120="Jahr",VLOOKUP($J120,'Grundlagen VKO neu'!$A$28:$B$33,2)))),IF($H120="Stunden",VLOOKUP($J120,'Grundlagen VKO neu'!$A$38:$B$43,2),IF($H120="Monat",VLOOKUP($J120,'Grundlagen VKO neu'!$A$46:$B$51,2),"Auswahl nicht möglich"))))</f>
        <v>0,00</v>
      </c>
      <c r="M120" s="287" t="str">
        <f t="shared" si="1"/>
        <v>0,00</v>
      </c>
      <c r="N120" s="288">
        <f t="shared" si="2"/>
        <v>0</v>
      </c>
      <c r="O120" s="107"/>
      <c r="P120" s="58"/>
      <c r="Q120" s="58"/>
    </row>
    <row r="121" spans="1:17" s="88" customFormat="1" thickBot="1" x14ac:dyDescent="0.25">
      <c r="A121" s="108"/>
      <c r="B121" s="286">
        <f t="shared" si="0"/>
        <v>110</v>
      </c>
      <c r="C121" s="109"/>
      <c r="D121" s="109"/>
      <c r="E121" s="110"/>
      <c r="F121" s="101"/>
      <c r="G121" s="102"/>
      <c r="H121" s="102"/>
      <c r="I121" s="103"/>
      <c r="J121" s="104"/>
      <c r="K121" s="105"/>
      <c r="L121" s="289" t="str">
        <f>IF(ISBLANK($K121),"0,00",IF(K121="Pauschalwerte ohne Urlaubsabgeltung",IF($H121="Stunden",VLOOKUP($J121,'Grundlagen VKO neu'!$A$12:$B$17,2),IF($H121="Monat",VLOOKUP($J121,'Grundlagen VKO neu'!$A$20:$B$25,2),IF($H121="Jahr",VLOOKUP($J121,'Grundlagen VKO neu'!$A$28:$B$33,2)))),IF($H121="Stunden",VLOOKUP($J121,'Grundlagen VKO neu'!$A$38:$B$43,2),IF($H121="Monat",VLOOKUP($J121,'Grundlagen VKO neu'!$A$46:$B$51,2),"Auswahl nicht möglich"))))</f>
        <v>0,00</v>
      </c>
      <c r="M121" s="289" t="str">
        <f t="shared" si="1"/>
        <v>0,00</v>
      </c>
      <c r="N121" s="290">
        <f t="shared" si="2"/>
        <v>0</v>
      </c>
      <c r="O121" s="111"/>
      <c r="P121" s="58"/>
      <c r="Q121" s="58"/>
    </row>
    <row r="122" spans="1:17" x14ac:dyDescent="0.25">
      <c r="B122" s="88"/>
      <c r="L122" s="136" t="s">
        <v>72</v>
      </c>
      <c r="M122" s="113">
        <f>SUM(M12:M121)</f>
        <v>0</v>
      </c>
      <c r="N122" s="136">
        <f>SUM(N12:N121)</f>
        <v>0</v>
      </c>
      <c r="O122" s="88"/>
    </row>
  </sheetData>
  <sheetProtection algorithmName="SHA-512" hashValue="EjJcSG+c1G7Votju6X7fHxS4An7fwajWuTS611zo/7ZfOofbjY+9mSqkfy/ROYIBTlgeW4hE45f4LEmziqiqjQ==" saltValue="L31zTpqTnacMiIqCQvlqSg==" spinCount="100000" sheet="1" objects="1" scenarios="1"/>
  <mergeCells count="7">
    <mergeCell ref="B8:E8"/>
    <mergeCell ref="F8:L8"/>
    <mergeCell ref="B3:O3"/>
    <mergeCell ref="B6:E6"/>
    <mergeCell ref="F6:L6"/>
    <mergeCell ref="B7:E7"/>
    <mergeCell ref="F7:L7"/>
  </mergeCells>
  <conditionalFormatting sqref="K109:K121">
    <cfRule type="containsText" dxfId="5" priority="4" operator="containsText" text="Pauschalwerte mit Urlaubsabgeltung">
      <formula>NOT(ISERROR(SEARCH("Pauschalwerte mit Urlaubsabgeltung",K109)))</formula>
    </cfRule>
  </conditionalFormatting>
  <conditionalFormatting sqref="K12 K14:K108">
    <cfRule type="containsText" dxfId="4" priority="3" operator="containsText" text="Pauschalwerte mit Urlaubsabgeltung">
      <formula>NOT(ISERROR(SEARCH("Pauschalwerte mit Urlaubsabgeltung",K12)))</formula>
    </cfRule>
  </conditionalFormatting>
  <conditionalFormatting sqref="K13">
    <cfRule type="containsText" dxfId="0" priority="1" operator="containsText" text="Pauschalwerte mit Urlaubsabgeltung">
      <formula>NOT(ISERROR(SEARCH("Pauschalwerte mit Urlaubsabgeltung",K13)))</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neu'!$A$4</xm:f>
          </x14:formula1>
          <xm:sqref>K12:K121</xm:sqref>
        </x14:dataValidation>
        <x14:dataValidation type="list" allowBlank="1" showInputMessage="1" showErrorMessage="1">
          <x14:formula1>
            <xm:f>'Grundlagen VKO neu'!$A$14:$A$15</xm:f>
          </x14:formula1>
          <xm:sqref>J12:J121</xm:sqref>
        </x14:dataValidation>
        <x14:dataValidation type="list" allowBlank="1" showInputMessage="1" showErrorMessage="1">
          <x14:formula1>
            <xm:f>'Grundlagen VKO neu'!$J$11:$J$13</xm:f>
          </x14:formula1>
          <xm:sqref>H12:H121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O21" sqref="O21"/>
    </sheetView>
  </sheetViews>
  <sheetFormatPr baseColWidth="10" defaultColWidth="11.42578125" defaultRowHeight="15" x14ac:dyDescent="0.25"/>
  <cols>
    <col min="1" max="1" width="6" style="112" customWidth="1"/>
    <col min="2" max="2" width="3.85546875" style="112" customWidth="1"/>
    <col min="3" max="3" width="14.85546875" style="112" customWidth="1"/>
    <col min="4" max="4" width="13.85546875" style="112" customWidth="1"/>
    <col min="5" max="5" width="24.28515625" style="112" customWidth="1"/>
    <col min="6" max="6" width="9.42578125" style="112" customWidth="1"/>
    <col min="7" max="7" width="17.28515625" style="112" customWidth="1"/>
    <col min="8" max="8" width="15.140625" style="112" customWidth="1"/>
    <col min="9" max="9" width="13.5703125" style="112" customWidth="1"/>
    <col min="10" max="10" width="10.28515625" style="112" customWidth="1"/>
    <col min="11" max="11" width="18.42578125" style="112" customWidth="1"/>
    <col min="12" max="12" width="21.140625" style="112" customWidth="1"/>
    <col min="13" max="13" width="18.42578125" style="112" hidden="1" customWidth="1"/>
    <col min="14" max="14" width="18.42578125" style="112" customWidth="1"/>
    <col min="15" max="15" width="50.5703125" style="112" customWidth="1"/>
    <col min="16" max="16384" width="11.42578125" style="112"/>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08" t="str">
        <f>"zahlenmäßiger Nachweis - Anlage zum Auszahlungsantrag" &amp; " " &amp; 'Gesamtübersicht je AZ'!$C$3</f>
        <v xml:space="preserve">zahlenmäßiger Nachweis - Anlage zum Auszahlungsantrag </v>
      </c>
      <c r="C3" s="309"/>
      <c r="D3" s="309"/>
      <c r="E3" s="309"/>
      <c r="F3" s="309"/>
      <c r="G3" s="309"/>
      <c r="H3" s="309"/>
      <c r="I3" s="309"/>
      <c r="J3" s="309"/>
      <c r="K3" s="309"/>
      <c r="L3" s="309"/>
      <c r="M3" s="309"/>
      <c r="N3" s="309"/>
      <c r="O3" s="310"/>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11" t="s">
        <v>8</v>
      </c>
      <c r="C6" s="311"/>
      <c r="D6" s="311"/>
      <c r="E6" s="311"/>
      <c r="F6" s="311">
        <f>'Gesamtübersicht je AZ'!$B$7</f>
        <v>0</v>
      </c>
      <c r="G6" s="311"/>
      <c r="H6" s="311"/>
      <c r="I6" s="311"/>
      <c r="J6" s="311"/>
      <c r="K6" s="311"/>
      <c r="L6" s="311"/>
      <c r="M6" s="68"/>
      <c r="P6" s="60"/>
      <c r="Q6" s="60"/>
      <c r="R6" s="60"/>
      <c r="S6" s="60"/>
    </row>
    <row r="7" spans="1:19" s="58" customFormat="1" x14ac:dyDescent="0.25">
      <c r="B7" s="311" t="s">
        <v>9</v>
      </c>
      <c r="C7" s="311"/>
      <c r="D7" s="311"/>
      <c r="E7" s="311"/>
      <c r="F7" s="311">
        <f>'Gesamtübersicht je AZ'!$B$8</f>
        <v>0</v>
      </c>
      <c r="G7" s="311"/>
      <c r="H7" s="311"/>
      <c r="I7" s="311"/>
      <c r="J7" s="311"/>
      <c r="K7" s="311"/>
      <c r="L7" s="311"/>
      <c r="M7" s="68"/>
      <c r="N7" s="68"/>
      <c r="O7" s="68"/>
      <c r="S7" s="60"/>
    </row>
    <row r="8" spans="1:19" s="58" customFormat="1" x14ac:dyDescent="0.25">
      <c r="B8" s="306" t="s">
        <v>10</v>
      </c>
      <c r="C8" s="306"/>
      <c r="D8" s="306"/>
      <c r="E8" s="306"/>
      <c r="F8" s="307">
        <f>'Gesamtübersicht je AZ'!$B$9</f>
        <v>0</v>
      </c>
      <c r="G8" s="307"/>
      <c r="H8" s="307"/>
      <c r="I8" s="307"/>
      <c r="J8" s="307"/>
      <c r="K8" s="307"/>
      <c r="L8" s="307"/>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63" t="s">
        <v>114</v>
      </c>
      <c r="B10" s="163" t="s">
        <v>29</v>
      </c>
      <c r="C10" s="163" t="s">
        <v>57</v>
      </c>
      <c r="D10" s="163" t="s">
        <v>58</v>
      </c>
      <c r="E10" s="164" t="s">
        <v>59</v>
      </c>
      <c r="F10" s="164" t="s">
        <v>60</v>
      </c>
      <c r="G10" s="164" t="s">
        <v>61</v>
      </c>
      <c r="H10" s="164" t="s">
        <v>62</v>
      </c>
      <c r="I10" s="164" t="s">
        <v>63</v>
      </c>
      <c r="J10" s="164" t="s">
        <v>64</v>
      </c>
      <c r="K10" s="164" t="s">
        <v>65</v>
      </c>
      <c r="L10" s="164" t="s">
        <v>66</v>
      </c>
      <c r="M10" s="164" t="s">
        <v>67</v>
      </c>
      <c r="N10" s="164" t="s">
        <v>68</v>
      </c>
      <c r="O10" s="164" t="s">
        <v>134</v>
      </c>
      <c r="P10" s="58"/>
      <c r="Q10" s="58"/>
    </row>
    <row r="11" spans="1:19" s="88" customFormat="1" ht="15" hidden="1" customHeight="1" x14ac:dyDescent="0.2">
      <c r="A11" s="165" t="s">
        <v>113</v>
      </c>
      <c r="B11" s="165" t="s">
        <v>40</v>
      </c>
      <c r="C11" s="90" t="s">
        <v>41</v>
      </c>
      <c r="D11" s="90" t="s">
        <v>42</v>
      </c>
      <c r="E11" s="91" t="s">
        <v>43</v>
      </c>
      <c r="F11" s="92" t="s">
        <v>44</v>
      </c>
      <c r="G11" s="92" t="s">
        <v>69</v>
      </c>
      <c r="H11" s="92" t="s">
        <v>70</v>
      </c>
      <c r="I11" s="93" t="s">
        <v>45</v>
      </c>
      <c r="J11" s="94" t="s">
        <v>47</v>
      </c>
      <c r="K11" s="95" t="s">
        <v>48</v>
      </c>
      <c r="L11" s="96" t="s">
        <v>49</v>
      </c>
      <c r="M11" s="96" t="s">
        <v>50</v>
      </c>
      <c r="N11" s="96" t="s">
        <v>51</v>
      </c>
      <c r="O11" s="166" t="s">
        <v>52</v>
      </c>
      <c r="P11" s="58"/>
      <c r="Q11" s="58"/>
    </row>
    <row r="12" spans="1:19" s="88" customFormat="1" ht="14.25" x14ac:dyDescent="0.2">
      <c r="A12" s="167"/>
      <c r="B12" s="291">
        <f t="shared" ref="B12:B29" si="0">ROW()-12</f>
        <v>0</v>
      </c>
      <c r="C12" s="99"/>
      <c r="D12" s="99"/>
      <c r="E12" s="100"/>
      <c r="F12" s="101"/>
      <c r="G12" s="102"/>
      <c r="H12" s="102"/>
      <c r="I12" s="103"/>
      <c r="J12" s="104"/>
      <c r="K12" s="105"/>
      <c r="L12" s="287"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287" t="str">
        <f t="shared" ref="M12:M29" si="1">IF(H12="Stunden",$I12*$L12,$L12)</f>
        <v>0,00</v>
      </c>
      <c r="N12" s="288">
        <f t="shared" ref="N12:N29" si="2">IF(AND(H12="Jahr",AND(K12="Pauschalwerte mit Urlaubsabgeltung")),"0,00",IF(H12="Stunden",($L12*$I12),((($M12/40)*$G12)*$F12)))</f>
        <v>0</v>
      </c>
      <c r="O12" s="168"/>
      <c r="P12" s="58"/>
      <c r="Q12" s="58"/>
    </row>
    <row r="13" spans="1:19" s="88" customFormat="1" ht="14.25" x14ac:dyDescent="0.2">
      <c r="A13" s="167"/>
      <c r="B13" s="291">
        <f t="shared" si="0"/>
        <v>1</v>
      </c>
      <c r="C13" s="99"/>
      <c r="D13" s="99"/>
      <c r="E13" s="100"/>
      <c r="F13" s="101"/>
      <c r="G13" s="102"/>
      <c r="H13" s="102"/>
      <c r="I13" s="103"/>
      <c r="J13" s="104"/>
      <c r="K13" s="105"/>
      <c r="L13" s="287"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287" t="str">
        <f t="shared" si="1"/>
        <v>0,00</v>
      </c>
      <c r="N13" s="288">
        <f t="shared" si="2"/>
        <v>0</v>
      </c>
      <c r="O13" s="168"/>
      <c r="P13" s="58"/>
      <c r="Q13" s="58"/>
    </row>
    <row r="14" spans="1:19" s="88" customFormat="1" ht="14.25" x14ac:dyDescent="0.2">
      <c r="A14" s="167"/>
      <c r="B14" s="291">
        <f t="shared" si="0"/>
        <v>2</v>
      </c>
      <c r="C14" s="99"/>
      <c r="D14" s="99"/>
      <c r="E14" s="100"/>
      <c r="F14" s="101"/>
      <c r="G14" s="102"/>
      <c r="H14" s="102"/>
      <c r="I14" s="103"/>
      <c r="J14" s="104"/>
      <c r="K14" s="105"/>
      <c r="L14" s="287"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287" t="str">
        <f t="shared" si="1"/>
        <v>0,00</v>
      </c>
      <c r="N14" s="288">
        <f t="shared" si="2"/>
        <v>0</v>
      </c>
      <c r="O14" s="168"/>
      <c r="P14" s="58"/>
      <c r="Q14" s="58"/>
    </row>
    <row r="15" spans="1:19" s="88" customFormat="1" ht="14.25" x14ac:dyDescent="0.2">
      <c r="A15" s="167"/>
      <c r="B15" s="291">
        <f t="shared" si="0"/>
        <v>3</v>
      </c>
      <c r="C15" s="99"/>
      <c r="D15" s="99"/>
      <c r="E15" s="100"/>
      <c r="F15" s="101"/>
      <c r="G15" s="102"/>
      <c r="H15" s="102"/>
      <c r="I15" s="103"/>
      <c r="J15" s="104"/>
      <c r="K15" s="105"/>
      <c r="L15" s="287"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287" t="str">
        <f t="shared" si="1"/>
        <v>0,00</v>
      </c>
      <c r="N15" s="288">
        <f t="shared" si="2"/>
        <v>0</v>
      </c>
      <c r="O15" s="168"/>
      <c r="P15" s="58"/>
      <c r="Q15" s="58"/>
    </row>
    <row r="16" spans="1:19" s="88" customFormat="1" ht="14.25" x14ac:dyDescent="0.2">
      <c r="A16" s="167"/>
      <c r="B16" s="291">
        <f t="shared" si="0"/>
        <v>4</v>
      </c>
      <c r="C16" s="99"/>
      <c r="D16" s="99"/>
      <c r="E16" s="100"/>
      <c r="F16" s="101"/>
      <c r="G16" s="102"/>
      <c r="H16" s="102"/>
      <c r="I16" s="103"/>
      <c r="J16" s="104"/>
      <c r="K16" s="105"/>
      <c r="L16" s="287"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287" t="str">
        <f t="shared" si="1"/>
        <v>0,00</v>
      </c>
      <c r="N16" s="288">
        <f>IF(AND(H16="Jahr",AND(K16="Pauschalwerte mit Urlaubsabgeltung")),"0,00",IF(H16="Stunden",($L16*$I16),((($M16/40)*$G16)*$F16)))</f>
        <v>0</v>
      </c>
      <c r="O16" s="168"/>
      <c r="P16" s="58"/>
      <c r="Q16" s="58"/>
    </row>
    <row r="17" spans="1:17" s="88" customFormat="1" ht="14.25" x14ac:dyDescent="0.2">
      <c r="A17" s="167"/>
      <c r="B17" s="291">
        <f t="shared" si="0"/>
        <v>5</v>
      </c>
      <c r="C17" s="99"/>
      <c r="D17" s="99"/>
      <c r="E17" s="100"/>
      <c r="F17" s="101"/>
      <c r="G17" s="102"/>
      <c r="H17" s="102"/>
      <c r="I17" s="103"/>
      <c r="J17" s="104"/>
      <c r="K17" s="105"/>
      <c r="L17" s="287"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287" t="str">
        <f t="shared" si="1"/>
        <v>0,00</v>
      </c>
      <c r="N17" s="288">
        <f t="shared" si="2"/>
        <v>0</v>
      </c>
      <c r="O17" s="168"/>
      <c r="P17" s="58"/>
      <c r="Q17" s="58"/>
    </row>
    <row r="18" spans="1:17" s="88" customFormat="1" ht="14.25" x14ac:dyDescent="0.2">
      <c r="A18" s="167"/>
      <c r="B18" s="291">
        <f t="shared" si="0"/>
        <v>6</v>
      </c>
      <c r="C18" s="99"/>
      <c r="D18" s="99"/>
      <c r="E18" s="100"/>
      <c r="F18" s="101"/>
      <c r="G18" s="102"/>
      <c r="H18" s="102"/>
      <c r="I18" s="103"/>
      <c r="J18" s="104"/>
      <c r="K18" s="105"/>
      <c r="L18" s="287"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287" t="str">
        <f>IF(H18="Stunden",$I18*$L18,$L18)</f>
        <v>0,00</v>
      </c>
      <c r="N18" s="288">
        <f t="shared" si="2"/>
        <v>0</v>
      </c>
      <c r="O18" s="168"/>
      <c r="P18" s="58"/>
      <c r="Q18" s="58"/>
    </row>
    <row r="19" spans="1:17" s="88" customFormat="1" ht="14.25" x14ac:dyDescent="0.2">
      <c r="A19" s="167"/>
      <c r="B19" s="291">
        <f t="shared" si="0"/>
        <v>7</v>
      </c>
      <c r="C19" s="99"/>
      <c r="D19" s="99"/>
      <c r="E19" s="100"/>
      <c r="F19" s="101"/>
      <c r="G19" s="102"/>
      <c r="H19" s="102"/>
      <c r="I19" s="103"/>
      <c r="J19" s="104"/>
      <c r="K19" s="105"/>
      <c r="L19" s="287"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287" t="str">
        <f>IF(H19="Stunden",$I19*$L19,$L19)</f>
        <v>0,00</v>
      </c>
      <c r="N19" s="288">
        <f t="shared" si="2"/>
        <v>0</v>
      </c>
      <c r="O19" s="168"/>
      <c r="P19" s="58"/>
      <c r="Q19" s="58"/>
    </row>
    <row r="20" spans="1:17" s="88" customFormat="1" ht="14.25" x14ac:dyDescent="0.2">
      <c r="A20" s="167"/>
      <c r="B20" s="291">
        <f t="shared" si="0"/>
        <v>8</v>
      </c>
      <c r="C20" s="99"/>
      <c r="D20" s="99"/>
      <c r="E20" s="100"/>
      <c r="F20" s="101"/>
      <c r="G20" s="102"/>
      <c r="H20" s="102"/>
      <c r="I20" s="103"/>
      <c r="J20" s="104"/>
      <c r="K20" s="105"/>
      <c r="L20" s="287"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287" t="str">
        <f>IF(H20="Stunden",$I20*$L20,$L20)</f>
        <v>0,00</v>
      </c>
      <c r="N20" s="288">
        <f t="shared" si="2"/>
        <v>0</v>
      </c>
      <c r="O20" s="168"/>
      <c r="P20" s="58"/>
      <c r="Q20" s="58"/>
    </row>
    <row r="21" spans="1:17" s="88" customFormat="1" ht="14.25" x14ac:dyDescent="0.2">
      <c r="A21" s="167"/>
      <c r="B21" s="291">
        <f t="shared" si="0"/>
        <v>9</v>
      </c>
      <c r="C21" s="99"/>
      <c r="D21" s="99"/>
      <c r="E21" s="100"/>
      <c r="F21" s="101"/>
      <c r="G21" s="102"/>
      <c r="H21" s="102"/>
      <c r="I21" s="103"/>
      <c r="J21" s="104"/>
      <c r="K21" s="105"/>
      <c r="L21" s="287"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287" t="str">
        <f>IF(H21="Stunden",$I21*$L21,$L21)</f>
        <v>0,00</v>
      </c>
      <c r="N21" s="288">
        <f t="shared" si="2"/>
        <v>0</v>
      </c>
      <c r="O21" s="168"/>
      <c r="P21" s="58"/>
      <c r="Q21" s="58"/>
    </row>
    <row r="22" spans="1:17" s="88" customFormat="1" ht="14.25" x14ac:dyDescent="0.2">
      <c r="A22" s="167"/>
      <c r="B22" s="291">
        <f t="shared" si="0"/>
        <v>10</v>
      </c>
      <c r="C22" s="99"/>
      <c r="D22" s="99"/>
      <c r="E22" s="100"/>
      <c r="F22" s="101"/>
      <c r="G22" s="102"/>
      <c r="H22" s="102"/>
      <c r="I22" s="103"/>
      <c r="J22" s="104"/>
      <c r="K22" s="105"/>
      <c r="L22" s="287"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287" t="str">
        <f>IF(H22="Stunden",$I22*$L22,$L22)</f>
        <v>0,00</v>
      </c>
      <c r="N22" s="288">
        <f t="shared" si="2"/>
        <v>0</v>
      </c>
      <c r="O22" s="168"/>
      <c r="P22" s="58"/>
      <c r="Q22" s="58"/>
    </row>
    <row r="23" spans="1:17" s="88" customFormat="1" ht="14.25" x14ac:dyDescent="0.2">
      <c r="A23" s="167"/>
      <c r="B23" s="291">
        <f t="shared" si="0"/>
        <v>11</v>
      </c>
      <c r="C23" s="99"/>
      <c r="D23" s="99"/>
      <c r="E23" s="100"/>
      <c r="F23" s="101"/>
      <c r="G23" s="102"/>
      <c r="H23" s="102"/>
      <c r="I23" s="103"/>
      <c r="J23" s="104"/>
      <c r="K23" s="105"/>
      <c r="L23" s="288"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288" t="str">
        <f t="shared" si="1"/>
        <v>0,00</v>
      </c>
      <c r="N23" s="288">
        <f t="shared" si="2"/>
        <v>0</v>
      </c>
      <c r="O23" s="168"/>
      <c r="P23" s="58"/>
      <c r="Q23" s="58"/>
    </row>
    <row r="24" spans="1:17" s="88" customFormat="1" ht="14.25" x14ac:dyDescent="0.2">
      <c r="A24" s="167"/>
      <c r="B24" s="291">
        <f t="shared" si="0"/>
        <v>12</v>
      </c>
      <c r="C24" s="99"/>
      <c r="D24" s="99"/>
      <c r="E24" s="100"/>
      <c r="F24" s="101"/>
      <c r="G24" s="102"/>
      <c r="H24" s="102"/>
      <c r="I24" s="103"/>
      <c r="J24" s="104"/>
      <c r="K24" s="105"/>
      <c r="L24" s="288"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288" t="str">
        <f t="shared" si="1"/>
        <v>0,00</v>
      </c>
      <c r="N24" s="288">
        <f t="shared" si="2"/>
        <v>0</v>
      </c>
      <c r="O24" s="168"/>
      <c r="P24" s="58"/>
      <c r="Q24" s="58"/>
    </row>
    <row r="25" spans="1:17" s="88" customFormat="1" ht="14.25" x14ac:dyDescent="0.2">
      <c r="A25" s="167"/>
      <c r="B25" s="291">
        <f t="shared" si="0"/>
        <v>13</v>
      </c>
      <c r="C25" s="99"/>
      <c r="D25" s="99"/>
      <c r="E25" s="100"/>
      <c r="F25" s="101"/>
      <c r="G25" s="102"/>
      <c r="H25" s="102"/>
      <c r="I25" s="103"/>
      <c r="J25" s="104"/>
      <c r="K25" s="105"/>
      <c r="L25" s="288"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288" t="str">
        <f t="shared" si="1"/>
        <v>0,00</v>
      </c>
      <c r="N25" s="288">
        <f t="shared" si="2"/>
        <v>0</v>
      </c>
      <c r="O25" s="168"/>
      <c r="P25" s="58"/>
      <c r="Q25" s="58"/>
    </row>
    <row r="26" spans="1:17" s="88" customFormat="1" ht="14.25" x14ac:dyDescent="0.2">
      <c r="A26" s="167"/>
      <c r="B26" s="291">
        <f t="shared" si="0"/>
        <v>14</v>
      </c>
      <c r="C26" s="99"/>
      <c r="D26" s="99"/>
      <c r="E26" s="100"/>
      <c r="F26" s="101"/>
      <c r="G26" s="102"/>
      <c r="H26" s="102"/>
      <c r="I26" s="103"/>
      <c r="J26" s="104"/>
      <c r="K26" s="105"/>
      <c r="L26" s="288"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288" t="str">
        <f t="shared" si="1"/>
        <v>0,00</v>
      </c>
      <c r="N26" s="288">
        <f t="shared" si="2"/>
        <v>0</v>
      </c>
      <c r="O26" s="168"/>
      <c r="P26" s="58"/>
      <c r="Q26" s="58"/>
    </row>
    <row r="27" spans="1:17" s="88" customFormat="1" ht="14.25" x14ac:dyDescent="0.2">
      <c r="A27" s="167"/>
      <c r="B27" s="291">
        <f t="shared" si="0"/>
        <v>15</v>
      </c>
      <c r="C27" s="99"/>
      <c r="D27" s="99"/>
      <c r="E27" s="100"/>
      <c r="F27" s="101"/>
      <c r="G27" s="102"/>
      <c r="H27" s="102"/>
      <c r="I27" s="103"/>
      <c r="J27" s="104"/>
      <c r="K27" s="105"/>
      <c r="L27" s="287"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287" t="str">
        <f t="shared" si="1"/>
        <v>0,00</v>
      </c>
      <c r="N27" s="288">
        <f t="shared" si="2"/>
        <v>0</v>
      </c>
      <c r="O27" s="168"/>
      <c r="P27" s="58"/>
      <c r="Q27" s="58"/>
    </row>
    <row r="28" spans="1:17" s="88" customFormat="1" ht="14.25" x14ac:dyDescent="0.2">
      <c r="A28" s="167"/>
      <c r="B28" s="291">
        <f t="shared" si="0"/>
        <v>16</v>
      </c>
      <c r="C28" s="99"/>
      <c r="D28" s="99"/>
      <c r="E28" s="100"/>
      <c r="F28" s="101"/>
      <c r="G28" s="102"/>
      <c r="H28" s="102"/>
      <c r="I28" s="103"/>
      <c r="J28" s="104"/>
      <c r="K28" s="105"/>
      <c r="L28" s="287"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287" t="str">
        <f t="shared" si="1"/>
        <v>0,00</v>
      </c>
      <c r="N28" s="288">
        <f t="shared" si="2"/>
        <v>0</v>
      </c>
      <c r="O28" s="168"/>
      <c r="P28" s="58"/>
      <c r="Q28" s="58"/>
    </row>
    <row r="29" spans="1:17" s="88" customFormat="1" ht="14.25" x14ac:dyDescent="0.2">
      <c r="A29" s="167"/>
      <c r="B29" s="291">
        <f t="shared" si="0"/>
        <v>17</v>
      </c>
      <c r="C29" s="99"/>
      <c r="D29" s="99"/>
      <c r="E29" s="100"/>
      <c r="F29" s="101"/>
      <c r="G29" s="102"/>
      <c r="H29" s="102"/>
      <c r="I29" s="103"/>
      <c r="J29" s="104"/>
      <c r="K29" s="105"/>
      <c r="L29" s="287"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287" t="str">
        <f t="shared" si="1"/>
        <v>0,00</v>
      </c>
      <c r="N29" s="288">
        <f t="shared" si="2"/>
        <v>0</v>
      </c>
      <c r="O29" s="168"/>
      <c r="P29" s="58"/>
      <c r="Q29" s="58"/>
    </row>
    <row r="30" spans="1:17" x14ac:dyDescent="0.25">
      <c r="B30" s="88"/>
      <c r="L30" s="136" t="s">
        <v>72</v>
      </c>
      <c r="M30" s="113">
        <f>SUM(M12:M29)</f>
        <v>0</v>
      </c>
      <c r="N30" s="136">
        <f>SUM(N12:N29)</f>
        <v>0</v>
      </c>
      <c r="O30" s="88"/>
    </row>
  </sheetData>
  <sheetProtection algorithmName="SHA-512" hashValue="edAVN+1/PweuonWgQHjXNPMLzRRagnMqzXvz6y2YmdNbfdyBXzZrVk9WppKVLbAsPU61h5HcFwhLybtCfWgE5Q==" saltValue="dmUDFeZKhqlPX+5W7j23eQ==" spinCount="100000" sheet="1" objects="1" scenarios="1"/>
  <mergeCells count="7">
    <mergeCell ref="B8:E8"/>
    <mergeCell ref="F8:L8"/>
    <mergeCell ref="B3:O3"/>
    <mergeCell ref="B6:E6"/>
    <mergeCell ref="F6:L6"/>
    <mergeCell ref="B7:E7"/>
    <mergeCell ref="F7:L7"/>
  </mergeCells>
  <conditionalFormatting sqref="K12:K29">
    <cfRule type="containsText" dxfId="2"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topLeftCell="A7" workbookViewId="0">
      <selection activeCell="O21" sqref="O21"/>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325" t="str">
        <f>"zahlenmäßiger Nachweis - Anlage zum Auszahlungsantrag" &amp; " " &amp; 'Gesamtübersicht je AZ'!$C$3</f>
        <v xml:space="preserve">zahlenmäßiger Nachweis - Anlage zum Auszahlungsantrag </v>
      </c>
      <c r="C3" s="325"/>
      <c r="D3" s="325"/>
      <c r="E3" s="325"/>
      <c r="F3" s="325"/>
      <c r="G3" s="325"/>
      <c r="H3" s="325"/>
      <c r="I3" s="325"/>
      <c r="J3" s="325"/>
      <c r="K3" s="325"/>
      <c r="L3" s="325"/>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19" t="s">
        <v>28</v>
      </c>
      <c r="K5" s="319"/>
      <c r="M5" s="60"/>
      <c r="N5" s="60"/>
      <c r="O5" s="60"/>
    </row>
    <row r="6" spans="1:15" s="58" customFormat="1" ht="15" customHeight="1" x14ac:dyDescent="0.25">
      <c r="B6" s="311" t="s">
        <v>8</v>
      </c>
      <c r="C6" s="311"/>
      <c r="D6" s="311"/>
      <c r="E6" s="308">
        <f>'Gesamtübersicht je AZ'!$B$7</f>
        <v>0</v>
      </c>
      <c r="F6" s="309"/>
      <c r="G6" s="309"/>
      <c r="H6" s="310"/>
      <c r="I6" s="68"/>
      <c r="M6" s="60"/>
      <c r="N6" s="60"/>
      <c r="O6" s="60"/>
    </row>
    <row r="7" spans="1:15" s="58" customFormat="1" ht="15" customHeight="1" x14ac:dyDescent="0.25">
      <c r="B7" s="311" t="s">
        <v>9</v>
      </c>
      <c r="C7" s="311"/>
      <c r="D7" s="311"/>
      <c r="E7" s="308">
        <f>'Gesamtübersicht je AZ'!$B$8</f>
        <v>0</v>
      </c>
      <c r="F7" s="309"/>
      <c r="G7" s="309"/>
      <c r="H7" s="310"/>
      <c r="I7" s="68"/>
      <c r="J7" s="68"/>
      <c r="K7" s="68"/>
      <c r="L7" s="68"/>
      <c r="O7" s="60"/>
    </row>
    <row r="8" spans="1:15" s="58" customFormat="1" ht="33.75" customHeight="1" x14ac:dyDescent="0.25">
      <c r="B8" s="306" t="s">
        <v>10</v>
      </c>
      <c r="C8" s="306"/>
      <c r="D8" s="306"/>
      <c r="E8" s="322">
        <f>'Gesamtübersicht je AZ'!$B$9</f>
        <v>0</v>
      </c>
      <c r="F8" s="323"/>
      <c r="G8" s="323"/>
      <c r="H8" s="324"/>
      <c r="I8" s="68"/>
      <c r="M8" s="60"/>
      <c r="N8" s="60"/>
      <c r="O8" s="60"/>
    </row>
    <row r="9" spans="1:15" s="58" customFormat="1" ht="15.75" x14ac:dyDescent="0.25">
      <c r="B9" s="61"/>
      <c r="C9" s="62"/>
      <c r="D9" s="62"/>
      <c r="E9" s="62"/>
      <c r="F9" s="63"/>
      <c r="G9" s="63"/>
      <c r="H9" s="64"/>
      <c r="I9" s="67"/>
      <c r="J9" s="68"/>
      <c r="K9" s="68"/>
      <c r="L9" s="68"/>
      <c r="M9" s="60"/>
      <c r="N9" s="60"/>
      <c r="O9" s="60"/>
    </row>
    <row r="10" spans="1:15" s="228" customFormat="1" ht="45.75" customHeight="1" x14ac:dyDescent="0.25">
      <c r="A10" s="314" t="s">
        <v>114</v>
      </c>
      <c r="B10" s="314" t="s">
        <v>29</v>
      </c>
      <c r="C10" s="316" t="s">
        <v>57</v>
      </c>
      <c r="D10" s="316" t="s">
        <v>58</v>
      </c>
      <c r="E10" s="314" t="s">
        <v>214</v>
      </c>
      <c r="F10" s="314" t="s">
        <v>59</v>
      </c>
      <c r="G10" s="314" t="s">
        <v>215</v>
      </c>
      <c r="H10" s="314" t="s">
        <v>216</v>
      </c>
      <c r="I10" s="125" t="s">
        <v>217</v>
      </c>
      <c r="J10" s="314" t="s">
        <v>38</v>
      </c>
      <c r="K10" s="125" t="s">
        <v>218</v>
      </c>
      <c r="L10" s="314" t="s">
        <v>134</v>
      </c>
      <c r="M10" s="69"/>
      <c r="N10" s="69"/>
      <c r="O10" s="69"/>
    </row>
    <row r="11" spans="1:15" ht="45.75" customHeight="1" x14ac:dyDescent="0.2">
      <c r="A11" s="315"/>
      <c r="B11" s="315"/>
      <c r="C11" s="317"/>
      <c r="D11" s="317"/>
      <c r="E11" s="315"/>
      <c r="F11" s="315"/>
      <c r="G11" s="315"/>
      <c r="H11" s="315"/>
      <c r="I11" s="126" t="s">
        <v>39</v>
      </c>
      <c r="J11" s="315"/>
      <c r="K11" s="126" t="s">
        <v>39</v>
      </c>
      <c r="L11" s="318"/>
    </row>
    <row r="12" spans="1:15" ht="14.25" hidden="1" customHeight="1" x14ac:dyDescent="0.25">
      <c r="A12" s="112"/>
      <c r="B12" s="112"/>
      <c r="C12" s="112"/>
      <c r="D12" s="112"/>
      <c r="E12" s="112"/>
      <c r="F12" s="112"/>
      <c r="G12" s="112"/>
      <c r="H12" s="112"/>
      <c r="I12" s="112"/>
      <c r="J12" s="112"/>
      <c r="K12" s="112"/>
      <c r="L12" s="112"/>
    </row>
    <row r="13" spans="1:15" x14ac:dyDescent="0.2">
      <c r="A13" s="277"/>
      <c r="B13" s="293">
        <f t="shared" ref="B13:B34" si="0">ROW()-12</f>
        <v>1</v>
      </c>
      <c r="C13" s="229"/>
      <c r="D13" s="229"/>
      <c r="E13" s="230"/>
      <c r="F13" s="231"/>
      <c r="G13" s="232"/>
      <c r="H13" s="233"/>
      <c r="I13" s="234"/>
      <c r="J13" s="235"/>
      <c r="K13" s="282">
        <f t="shared" ref="K13:K35" si="1">I13</f>
        <v>0</v>
      </c>
      <c r="L13" s="236"/>
    </row>
    <row r="14" spans="1:15" x14ac:dyDescent="0.2">
      <c r="A14" s="277"/>
      <c r="B14" s="294">
        <f t="shared" si="0"/>
        <v>2</v>
      </c>
      <c r="C14" s="72"/>
      <c r="D14" s="72"/>
      <c r="E14" s="73"/>
      <c r="F14" s="237"/>
      <c r="G14" s="198"/>
      <c r="H14" s="238"/>
      <c r="I14" s="75"/>
      <c r="J14" s="74"/>
      <c r="K14" s="283">
        <f t="shared" si="1"/>
        <v>0</v>
      </c>
      <c r="L14" s="76"/>
    </row>
    <row r="15" spans="1:15" x14ac:dyDescent="0.2">
      <c r="A15" s="277"/>
      <c r="B15" s="294">
        <f t="shared" si="0"/>
        <v>3</v>
      </c>
      <c r="C15" s="72"/>
      <c r="D15" s="72"/>
      <c r="E15" s="73"/>
      <c r="F15" s="237"/>
      <c r="G15" s="198"/>
      <c r="H15" s="238"/>
      <c r="I15" s="75"/>
      <c r="J15" s="74"/>
      <c r="K15" s="283">
        <f t="shared" si="1"/>
        <v>0</v>
      </c>
      <c r="L15" s="76"/>
    </row>
    <row r="16" spans="1:15" x14ac:dyDescent="0.2">
      <c r="A16" s="277"/>
      <c r="B16" s="294">
        <f>ROW()-12</f>
        <v>4</v>
      </c>
      <c r="C16" s="72"/>
      <c r="D16" s="72"/>
      <c r="E16" s="73"/>
      <c r="F16" s="237"/>
      <c r="G16" s="198"/>
      <c r="H16" s="238"/>
      <c r="I16" s="75"/>
      <c r="J16" s="74"/>
      <c r="K16" s="283">
        <f>I16</f>
        <v>0</v>
      </c>
      <c r="L16" s="76"/>
    </row>
    <row r="17" spans="1:12" x14ac:dyDescent="0.2">
      <c r="A17" s="277"/>
      <c r="B17" s="294">
        <f>ROW()-12</f>
        <v>5</v>
      </c>
      <c r="C17" s="72"/>
      <c r="D17" s="72"/>
      <c r="E17" s="73"/>
      <c r="F17" s="237"/>
      <c r="G17" s="198"/>
      <c r="H17" s="238"/>
      <c r="I17" s="75"/>
      <c r="J17" s="74"/>
      <c r="K17" s="283">
        <f>I17</f>
        <v>0</v>
      </c>
      <c r="L17" s="76"/>
    </row>
    <row r="18" spans="1:12" x14ac:dyDescent="0.2">
      <c r="A18" s="277"/>
      <c r="B18" s="294">
        <f>ROW()-12</f>
        <v>6</v>
      </c>
      <c r="C18" s="72"/>
      <c r="D18" s="72"/>
      <c r="E18" s="73"/>
      <c r="F18" s="237"/>
      <c r="G18" s="198"/>
      <c r="H18" s="238"/>
      <c r="I18" s="75"/>
      <c r="J18" s="74"/>
      <c r="K18" s="283">
        <f>I18</f>
        <v>0</v>
      </c>
      <c r="L18" s="76"/>
    </row>
    <row r="19" spans="1:12" x14ac:dyDescent="0.2">
      <c r="A19" s="277"/>
      <c r="B19" s="294">
        <f t="shared" si="0"/>
        <v>7</v>
      </c>
      <c r="C19" s="72"/>
      <c r="D19" s="72"/>
      <c r="E19" s="73"/>
      <c r="F19" s="237"/>
      <c r="G19" s="198"/>
      <c r="H19" s="238"/>
      <c r="I19" s="75"/>
      <c r="J19" s="74"/>
      <c r="K19" s="283">
        <f t="shared" si="1"/>
        <v>0</v>
      </c>
      <c r="L19" s="76"/>
    </row>
    <row r="20" spans="1:12" x14ac:dyDescent="0.2">
      <c r="A20" s="277"/>
      <c r="B20" s="294">
        <f t="shared" si="0"/>
        <v>8</v>
      </c>
      <c r="C20" s="72"/>
      <c r="D20" s="72"/>
      <c r="E20" s="73"/>
      <c r="F20" s="237"/>
      <c r="G20" s="198"/>
      <c r="H20" s="238"/>
      <c r="I20" s="75"/>
      <c r="J20" s="74"/>
      <c r="K20" s="283">
        <f t="shared" si="1"/>
        <v>0</v>
      </c>
      <c r="L20" s="76"/>
    </row>
    <row r="21" spans="1:12" x14ac:dyDescent="0.2">
      <c r="A21" s="277"/>
      <c r="B21" s="294">
        <f>ROW()-12</f>
        <v>9</v>
      </c>
      <c r="C21" s="72"/>
      <c r="D21" s="72"/>
      <c r="E21" s="73"/>
      <c r="F21" s="237"/>
      <c r="G21" s="198"/>
      <c r="H21" s="238"/>
      <c r="I21" s="75"/>
      <c r="J21" s="74"/>
      <c r="K21" s="283">
        <f t="shared" si="1"/>
        <v>0</v>
      </c>
      <c r="L21" s="76"/>
    </row>
    <row r="22" spans="1:12" x14ac:dyDescent="0.2">
      <c r="A22" s="277"/>
      <c r="B22" s="294">
        <f>ROW()-12</f>
        <v>10</v>
      </c>
      <c r="C22" s="72"/>
      <c r="D22" s="72"/>
      <c r="E22" s="73"/>
      <c r="F22" s="237"/>
      <c r="G22" s="198"/>
      <c r="H22" s="238"/>
      <c r="I22" s="75"/>
      <c r="J22" s="74"/>
      <c r="K22" s="283">
        <f t="shared" si="1"/>
        <v>0</v>
      </c>
      <c r="L22" s="76"/>
    </row>
    <row r="23" spans="1:12" x14ac:dyDescent="0.2">
      <c r="A23" s="277"/>
      <c r="B23" s="294">
        <f>ROW()-12</f>
        <v>11</v>
      </c>
      <c r="C23" s="72"/>
      <c r="D23" s="72"/>
      <c r="E23" s="73"/>
      <c r="F23" s="237"/>
      <c r="G23" s="198"/>
      <c r="H23" s="238"/>
      <c r="I23" s="75"/>
      <c r="J23" s="74"/>
      <c r="K23" s="283">
        <f t="shared" si="1"/>
        <v>0</v>
      </c>
      <c r="L23" s="76"/>
    </row>
    <row r="24" spans="1:12" x14ac:dyDescent="0.2">
      <c r="A24" s="277"/>
      <c r="B24" s="294">
        <f>ROW()-12</f>
        <v>12</v>
      </c>
      <c r="C24" s="72"/>
      <c r="D24" s="72"/>
      <c r="E24" s="73"/>
      <c r="F24" s="237"/>
      <c r="G24" s="198"/>
      <c r="H24" s="238"/>
      <c r="I24" s="75"/>
      <c r="J24" s="74"/>
      <c r="K24" s="283">
        <f t="shared" si="1"/>
        <v>0</v>
      </c>
      <c r="L24" s="76"/>
    </row>
    <row r="25" spans="1:12" x14ac:dyDescent="0.2">
      <c r="A25" s="277"/>
      <c r="B25" s="294">
        <f>ROW()-12</f>
        <v>13</v>
      </c>
      <c r="C25" s="72"/>
      <c r="D25" s="72"/>
      <c r="E25" s="73"/>
      <c r="F25" s="237"/>
      <c r="G25" s="198"/>
      <c r="H25" s="238"/>
      <c r="I25" s="75"/>
      <c r="J25" s="74"/>
      <c r="K25" s="283">
        <f t="shared" si="1"/>
        <v>0</v>
      </c>
      <c r="L25" s="76"/>
    </row>
    <row r="26" spans="1:12" x14ac:dyDescent="0.2">
      <c r="A26" s="277"/>
      <c r="B26" s="294">
        <f t="shared" si="0"/>
        <v>14</v>
      </c>
      <c r="C26" s="72"/>
      <c r="D26" s="72"/>
      <c r="E26" s="73"/>
      <c r="F26" s="237"/>
      <c r="G26" s="198"/>
      <c r="H26" s="238"/>
      <c r="I26" s="75"/>
      <c r="J26" s="74"/>
      <c r="K26" s="283">
        <f t="shared" si="1"/>
        <v>0</v>
      </c>
      <c r="L26" s="76"/>
    </row>
    <row r="27" spans="1:12" x14ac:dyDescent="0.2">
      <c r="A27" s="277"/>
      <c r="B27" s="294">
        <f t="shared" si="0"/>
        <v>15</v>
      </c>
      <c r="C27" s="72"/>
      <c r="D27" s="72"/>
      <c r="E27" s="73"/>
      <c r="F27" s="237"/>
      <c r="G27" s="198"/>
      <c r="H27" s="238"/>
      <c r="I27" s="75"/>
      <c r="J27" s="74"/>
      <c r="K27" s="283">
        <f t="shared" si="1"/>
        <v>0</v>
      </c>
      <c r="L27" s="76"/>
    </row>
    <row r="28" spans="1:12" x14ac:dyDescent="0.2">
      <c r="A28" s="277"/>
      <c r="B28" s="294">
        <f>ROW()-12</f>
        <v>16</v>
      </c>
      <c r="C28" s="72"/>
      <c r="D28" s="72"/>
      <c r="E28" s="73"/>
      <c r="F28" s="237"/>
      <c r="G28" s="198"/>
      <c r="H28" s="238"/>
      <c r="I28" s="75"/>
      <c r="J28" s="74"/>
      <c r="K28" s="283">
        <f t="shared" si="1"/>
        <v>0</v>
      </c>
      <c r="L28" s="76"/>
    </row>
    <row r="29" spans="1:12" x14ac:dyDescent="0.2">
      <c r="A29" s="277"/>
      <c r="B29" s="294">
        <f t="shared" si="0"/>
        <v>17</v>
      </c>
      <c r="C29" s="72"/>
      <c r="D29" s="72"/>
      <c r="E29" s="73"/>
      <c r="F29" s="237"/>
      <c r="G29" s="198"/>
      <c r="H29" s="238"/>
      <c r="I29" s="75"/>
      <c r="J29" s="74"/>
      <c r="K29" s="283">
        <f t="shared" si="1"/>
        <v>0</v>
      </c>
      <c r="L29" s="76"/>
    </row>
    <row r="30" spans="1:12" x14ac:dyDescent="0.2">
      <c r="A30" s="277"/>
      <c r="B30" s="294">
        <f>ROW()-12</f>
        <v>18</v>
      </c>
      <c r="C30" s="72"/>
      <c r="D30" s="72"/>
      <c r="E30" s="73"/>
      <c r="F30" s="237"/>
      <c r="G30" s="198"/>
      <c r="H30" s="238"/>
      <c r="I30" s="75"/>
      <c r="J30" s="74"/>
      <c r="K30" s="283">
        <f t="shared" si="1"/>
        <v>0</v>
      </c>
      <c r="L30" s="76"/>
    </row>
    <row r="31" spans="1:12" x14ac:dyDescent="0.2">
      <c r="A31" s="277"/>
      <c r="B31" s="294">
        <f>ROW()-12</f>
        <v>19</v>
      </c>
      <c r="C31" s="72"/>
      <c r="D31" s="72"/>
      <c r="E31" s="73"/>
      <c r="F31" s="237"/>
      <c r="G31" s="198"/>
      <c r="H31" s="238"/>
      <c r="I31" s="75"/>
      <c r="J31" s="74"/>
      <c r="K31" s="283">
        <f t="shared" si="1"/>
        <v>0</v>
      </c>
      <c r="L31" s="76"/>
    </row>
    <row r="32" spans="1:12" x14ac:dyDescent="0.2">
      <c r="A32" s="277"/>
      <c r="B32" s="294">
        <f>ROW()-12</f>
        <v>20</v>
      </c>
      <c r="C32" s="72"/>
      <c r="D32" s="72"/>
      <c r="E32" s="73"/>
      <c r="F32" s="237"/>
      <c r="G32" s="198"/>
      <c r="H32" s="238"/>
      <c r="I32" s="75"/>
      <c r="J32" s="74"/>
      <c r="K32" s="283">
        <f t="shared" si="1"/>
        <v>0</v>
      </c>
      <c r="L32" s="76"/>
    </row>
    <row r="33" spans="1:12" x14ac:dyDescent="0.2">
      <c r="A33" s="277"/>
      <c r="B33" s="294">
        <f>ROW()-12</f>
        <v>21</v>
      </c>
      <c r="C33" s="72"/>
      <c r="D33" s="72"/>
      <c r="E33" s="73"/>
      <c r="F33" s="237"/>
      <c r="G33" s="198"/>
      <c r="H33" s="238"/>
      <c r="I33" s="75"/>
      <c r="J33" s="74"/>
      <c r="K33" s="283">
        <f t="shared" si="1"/>
        <v>0</v>
      </c>
      <c r="L33" s="76"/>
    </row>
    <row r="34" spans="1:12" x14ac:dyDescent="0.2">
      <c r="A34" s="277"/>
      <c r="B34" s="294">
        <f t="shared" si="0"/>
        <v>22</v>
      </c>
      <c r="C34" s="72"/>
      <c r="D34" s="72"/>
      <c r="E34" s="73"/>
      <c r="F34" s="237"/>
      <c r="G34" s="198"/>
      <c r="H34" s="238"/>
      <c r="I34" s="75"/>
      <c r="J34" s="74"/>
      <c r="K34" s="283">
        <f t="shared" si="1"/>
        <v>0</v>
      </c>
      <c r="L34" s="76"/>
    </row>
    <row r="35" spans="1:12" x14ac:dyDescent="0.2">
      <c r="A35" s="277"/>
      <c r="B35" s="295">
        <f>ROW()-12</f>
        <v>23</v>
      </c>
      <c r="C35" s="77"/>
      <c r="D35" s="77"/>
      <c r="E35" s="78"/>
      <c r="F35" s="239"/>
      <c r="G35" s="240"/>
      <c r="H35" s="241"/>
      <c r="I35" s="80"/>
      <c r="J35" s="79"/>
      <c r="K35" s="284">
        <f t="shared" si="1"/>
        <v>0</v>
      </c>
      <c r="L35" s="81"/>
    </row>
    <row r="36" spans="1:12" x14ac:dyDescent="0.2">
      <c r="B36" s="82"/>
      <c r="C36" s="82"/>
      <c r="D36" s="82"/>
      <c r="E36" s="82"/>
      <c r="F36" s="82"/>
      <c r="G36" s="82"/>
      <c r="H36" s="170" t="s">
        <v>72</v>
      </c>
      <c r="I36" s="169">
        <f>SUM(I13:I35)</f>
        <v>0</v>
      </c>
      <c r="K36" s="169">
        <f>SUM(K13:K35)</f>
        <v>0</v>
      </c>
      <c r="L36" s="82"/>
    </row>
    <row r="37" spans="1:12" x14ac:dyDescent="0.2">
      <c r="B37" s="82"/>
      <c r="C37" s="82"/>
      <c r="D37" s="82"/>
      <c r="E37" s="82"/>
      <c r="F37" s="82"/>
      <c r="G37" s="82"/>
      <c r="H37" s="82"/>
      <c r="I37" s="84"/>
      <c r="J37" s="84"/>
      <c r="K37" s="82"/>
      <c r="L37" s="82"/>
    </row>
    <row r="38" spans="1:12" ht="15" x14ac:dyDescent="0.2">
      <c r="B38" s="320" t="s">
        <v>219</v>
      </c>
      <c r="C38" s="321"/>
      <c r="D38" s="321"/>
      <c r="E38" s="321"/>
      <c r="F38" s="321"/>
      <c r="G38" s="321"/>
      <c r="H38" s="321"/>
      <c r="I38" s="321"/>
      <c r="J38" s="321"/>
      <c r="K38" s="242"/>
    </row>
    <row r="39" spans="1:12" ht="31.5" customHeight="1" x14ac:dyDescent="0.2">
      <c r="B39" s="312" t="s">
        <v>220</v>
      </c>
      <c r="C39" s="313"/>
      <c r="D39" s="313"/>
      <c r="E39" s="313"/>
      <c r="F39" s="313"/>
      <c r="G39" s="313"/>
      <c r="H39" s="313"/>
      <c r="I39" s="313"/>
      <c r="J39" s="313"/>
      <c r="K39" s="68"/>
    </row>
    <row r="40" spans="1:12" x14ac:dyDescent="0.2">
      <c r="K40" s="68"/>
    </row>
    <row r="41" spans="1:12" x14ac:dyDescent="0.2">
      <c r="B41" s="68"/>
      <c r="C41" s="68"/>
      <c r="D41" s="68"/>
      <c r="E41" s="68"/>
      <c r="F41" s="68"/>
      <c r="G41" s="68"/>
      <c r="H41" s="68"/>
      <c r="I41" s="68"/>
      <c r="J41" s="68"/>
      <c r="K41" s="68"/>
    </row>
    <row r="42" spans="1:12" x14ac:dyDescent="0.2">
      <c r="B42" s="68"/>
      <c r="C42" s="68"/>
      <c r="D42" s="68"/>
      <c r="E42" s="68"/>
      <c r="F42" s="68"/>
      <c r="G42" s="68"/>
      <c r="H42" s="68"/>
      <c r="I42" s="68"/>
      <c r="J42" s="68"/>
      <c r="K42" s="68"/>
    </row>
    <row r="43" spans="1:12" x14ac:dyDescent="0.2">
      <c r="B43" s="68"/>
      <c r="C43" s="68"/>
      <c r="D43" s="68"/>
      <c r="E43" s="68"/>
      <c r="F43" s="68"/>
      <c r="G43" s="68"/>
      <c r="H43" s="68"/>
      <c r="I43" s="68"/>
      <c r="J43" s="68"/>
      <c r="K43" s="68"/>
    </row>
    <row r="44" spans="1:12" x14ac:dyDescent="0.2">
      <c r="B44" s="68"/>
      <c r="C44" s="68"/>
      <c r="D44" s="68"/>
      <c r="E44" s="68"/>
      <c r="F44" s="68"/>
      <c r="G44" s="68"/>
      <c r="H44" s="68"/>
      <c r="I44" s="68"/>
      <c r="J44" s="68"/>
      <c r="K44" s="68"/>
    </row>
    <row r="45" spans="1:12" x14ac:dyDescent="0.2">
      <c r="B45" s="68"/>
      <c r="C45" s="68"/>
      <c r="D45" s="68"/>
      <c r="E45" s="68"/>
      <c r="F45" s="68"/>
      <c r="G45" s="68"/>
      <c r="H45" s="68"/>
      <c r="I45" s="68"/>
      <c r="J45" s="68"/>
      <c r="K45" s="68"/>
    </row>
    <row r="46" spans="1:12" x14ac:dyDescent="0.2">
      <c r="B46" s="68"/>
      <c r="C46" s="68"/>
      <c r="D46" s="68"/>
      <c r="E46" s="68"/>
      <c r="F46" s="68"/>
      <c r="G46" s="68"/>
      <c r="H46" s="68"/>
      <c r="I46" s="68"/>
      <c r="J46" s="68"/>
      <c r="K46" s="68"/>
    </row>
    <row r="47" spans="1:12" x14ac:dyDescent="0.2">
      <c r="B47" s="68"/>
      <c r="C47" s="68"/>
      <c r="D47" s="68"/>
      <c r="E47" s="68"/>
      <c r="F47" s="68"/>
      <c r="G47" s="68"/>
      <c r="H47" s="68"/>
      <c r="I47" s="68"/>
      <c r="J47" s="68"/>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algorithmName="SHA-512" hashValue="r8JKdXGTDczHIMkQKRK3P9VpxFtAtC8TO+5Ob4Rj5Fmn0DVMNlGYbR2flCZCyfM9ezjkOSNLArC3W8nUajkndQ==" saltValue="zHu6KXjkPOrxuMEj0x2q6Q==" spinCount="100000" sheet="1" objects="1" scenarios="1"/>
  <mergeCells count="20">
    <mergeCell ref="B3:L3"/>
    <mergeCell ref="B6:D6"/>
    <mergeCell ref="E6:H6"/>
    <mergeCell ref="B7:D7"/>
    <mergeCell ref="E7:H7"/>
    <mergeCell ref="L10:L11"/>
    <mergeCell ref="J5:K5"/>
    <mergeCell ref="B38:J38"/>
    <mergeCell ref="B8:D8"/>
    <mergeCell ref="E8:H8"/>
    <mergeCell ref="B39:J39"/>
    <mergeCell ref="F10:F11"/>
    <mergeCell ref="G10:G11"/>
    <mergeCell ref="A10:A11"/>
    <mergeCell ref="B10:B11"/>
    <mergeCell ref="C10:C11"/>
    <mergeCell ref="D10:D11"/>
    <mergeCell ref="E10:E11"/>
    <mergeCell ref="H10:H11"/>
    <mergeCell ref="J10:J11"/>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O21" sqref="O21"/>
    </sheetView>
  </sheetViews>
  <sheetFormatPr baseColWidth="10" defaultColWidth="11.42578125" defaultRowHeight="15" x14ac:dyDescent="0.25"/>
  <cols>
    <col min="1" max="1" width="7.28515625" style="177" customWidth="1"/>
    <col min="2" max="2" width="9.140625" style="177" customWidth="1"/>
    <col min="3" max="3" width="29" style="177" customWidth="1"/>
    <col min="4" max="5" width="30.140625" style="177" customWidth="1"/>
    <col min="6" max="6" width="22.7109375" style="177" customWidth="1"/>
    <col min="7" max="7" width="14.85546875" style="177" customWidth="1"/>
    <col min="8" max="8" width="16.5703125" style="177" customWidth="1"/>
    <col min="9" max="9" width="17.85546875" style="177" customWidth="1"/>
    <col min="10" max="10" width="12.140625" style="177" customWidth="1"/>
    <col min="11" max="15" width="16" style="177" customWidth="1"/>
    <col min="16" max="19" width="12.28515625" style="177" customWidth="1"/>
    <col min="20" max="20" width="15.42578125" style="177" customWidth="1"/>
    <col min="21" max="21" width="15.5703125" style="177" customWidth="1"/>
    <col min="22" max="22" width="50.140625" style="177" customWidth="1"/>
    <col min="23" max="16384" width="11.42578125" style="177"/>
  </cols>
  <sheetData>
    <row r="1" spans="1:32" s="85" customFormat="1" ht="14.25" x14ac:dyDescent="0.2">
      <c r="V1" s="68"/>
    </row>
    <row r="2" spans="1:32" s="85" customFormat="1" ht="14.25" x14ac:dyDescent="0.2">
      <c r="V2" s="68"/>
    </row>
    <row r="3" spans="1:32" s="58" customFormat="1" x14ac:dyDescent="0.25">
      <c r="B3" s="308" t="str">
        <f>"zahlenmäßiger Nachweis - Anlage zum Auszahlungsantrag" &amp; " " &amp; 'Gesamtübersicht je AZ'!$C$3</f>
        <v xml:space="preserve">zahlenmäßiger Nachweis - Anlage zum Auszahlungsantrag </v>
      </c>
      <c r="C3" s="309"/>
      <c r="D3" s="309"/>
      <c r="E3" s="309"/>
      <c r="F3" s="309"/>
      <c r="G3" s="309"/>
      <c r="H3" s="309"/>
      <c r="I3" s="309"/>
      <c r="J3" s="309"/>
      <c r="K3" s="309"/>
      <c r="L3" s="309"/>
      <c r="M3" s="309"/>
      <c r="N3" s="309"/>
      <c r="O3" s="309"/>
      <c r="P3" s="309"/>
      <c r="Q3" s="309"/>
      <c r="R3" s="309"/>
      <c r="S3" s="309"/>
      <c r="T3" s="309"/>
      <c r="U3" s="309"/>
      <c r="V3" s="310"/>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36" t="s">
        <v>120</v>
      </c>
      <c r="C5" s="336"/>
      <c r="D5" s="336"/>
      <c r="E5" s="336"/>
      <c r="F5" s="337">
        <f>'Gesamtübersicht je AZ'!$B$7</f>
        <v>0</v>
      </c>
      <c r="G5" s="338"/>
      <c r="H5" s="338"/>
      <c r="I5" s="338"/>
      <c r="J5" s="339"/>
      <c r="K5" s="62"/>
      <c r="L5" s="62"/>
      <c r="M5" s="62"/>
      <c r="N5" s="62"/>
      <c r="O5" s="62"/>
      <c r="P5" s="62"/>
      <c r="Q5" s="63"/>
      <c r="R5" s="63"/>
      <c r="S5" s="64"/>
    </row>
    <row r="6" spans="1:32" s="58" customFormat="1" x14ac:dyDescent="0.25">
      <c r="B6" s="336" t="s">
        <v>9</v>
      </c>
      <c r="C6" s="336"/>
      <c r="D6" s="336"/>
      <c r="E6" s="336"/>
      <c r="F6" s="337">
        <f>'Gesamtübersicht je AZ'!$B$8</f>
        <v>0</v>
      </c>
      <c r="G6" s="338"/>
      <c r="H6" s="338"/>
      <c r="I6" s="338"/>
      <c r="J6" s="339"/>
      <c r="K6" s="62"/>
      <c r="L6" s="62"/>
      <c r="M6" s="62"/>
      <c r="N6" s="62"/>
      <c r="O6" s="62"/>
      <c r="P6" s="62"/>
      <c r="Q6" s="63"/>
      <c r="V6" s="65" t="s">
        <v>28</v>
      </c>
    </row>
    <row r="7" spans="1:32" s="58" customFormat="1" ht="15" customHeight="1" x14ac:dyDescent="0.25">
      <c r="B7" s="340" t="s">
        <v>106</v>
      </c>
      <c r="C7" s="340"/>
      <c r="D7" s="340"/>
      <c r="E7" s="340"/>
      <c r="F7" s="341">
        <f>'Gesamtübersicht je AZ'!$B$9</f>
        <v>0</v>
      </c>
      <c r="G7" s="342"/>
      <c r="H7" s="342"/>
      <c r="I7" s="342"/>
      <c r="J7" s="343"/>
      <c r="K7" s="62"/>
      <c r="L7" s="62"/>
      <c r="M7" s="62"/>
      <c r="N7" s="62"/>
      <c r="O7" s="62"/>
      <c r="P7" s="62"/>
      <c r="Q7" s="63"/>
      <c r="R7" s="172"/>
      <c r="T7" s="68"/>
      <c r="U7" s="68"/>
    </row>
    <row r="8" spans="1:32" s="112" customFormat="1" ht="15.75" x14ac:dyDescent="0.25">
      <c r="B8" s="173"/>
      <c r="C8" s="173"/>
      <c r="D8" s="174"/>
      <c r="E8" s="174"/>
      <c r="F8" s="175"/>
      <c r="G8" s="176"/>
      <c r="H8" s="176"/>
      <c r="I8" s="176"/>
      <c r="J8" s="177"/>
      <c r="K8" s="177"/>
      <c r="L8" s="177"/>
      <c r="M8" s="177"/>
      <c r="N8" s="177"/>
      <c r="O8" s="177"/>
      <c r="P8" s="62"/>
      <c r="Q8" s="63"/>
      <c r="R8" s="178"/>
      <c r="S8" s="179"/>
      <c r="T8" s="177"/>
      <c r="AC8" s="180"/>
      <c r="AD8" s="180"/>
      <c r="AE8" s="180"/>
      <c r="AF8" s="180"/>
    </row>
    <row r="9" spans="1:32" s="112" customFormat="1" ht="15.75" x14ac:dyDescent="0.25">
      <c r="B9" s="181"/>
      <c r="C9" s="181"/>
      <c r="D9" s="182"/>
      <c r="E9" s="182"/>
      <c r="F9" s="182"/>
      <c r="G9" s="183"/>
      <c r="H9" s="183"/>
      <c r="I9" s="175"/>
      <c r="J9" s="175"/>
      <c r="K9" s="175"/>
      <c r="L9" s="175"/>
      <c r="M9" s="175"/>
      <c r="N9" s="175"/>
      <c r="O9" s="175"/>
      <c r="P9" s="178"/>
      <c r="Q9" s="178"/>
      <c r="R9" s="178"/>
      <c r="S9" s="179"/>
      <c r="T9" s="184"/>
      <c r="U9" s="185"/>
      <c r="V9" s="85"/>
    </row>
    <row r="10" spans="1:32" s="186" customFormat="1" ht="135" x14ac:dyDescent="0.25">
      <c r="A10" s="225" t="s">
        <v>114</v>
      </c>
      <c r="B10" s="225" t="s">
        <v>29</v>
      </c>
      <c r="C10" s="226" t="s">
        <v>121</v>
      </c>
      <c r="D10" s="225" t="s">
        <v>122</v>
      </c>
      <c r="E10" s="225" t="s">
        <v>123</v>
      </c>
      <c r="F10" s="225" t="s">
        <v>223</v>
      </c>
      <c r="G10" s="226" t="s">
        <v>124</v>
      </c>
      <c r="H10" s="226" t="s">
        <v>125</v>
      </c>
      <c r="I10" s="226" t="s">
        <v>126</v>
      </c>
      <c r="J10" s="226" t="s">
        <v>127</v>
      </c>
      <c r="K10" s="226" t="s">
        <v>66</v>
      </c>
      <c r="L10" s="226" t="s">
        <v>128</v>
      </c>
      <c r="M10" s="226" t="s">
        <v>129</v>
      </c>
      <c r="N10" s="226" t="s">
        <v>130</v>
      </c>
      <c r="O10" s="226" t="s">
        <v>131</v>
      </c>
      <c r="P10" s="226" t="s">
        <v>128</v>
      </c>
      <c r="Q10" s="226" t="s">
        <v>129</v>
      </c>
      <c r="R10" s="226" t="s">
        <v>130</v>
      </c>
      <c r="S10" s="226" t="s">
        <v>131</v>
      </c>
      <c r="T10" s="226" t="s">
        <v>132</v>
      </c>
      <c r="U10" s="226" t="s">
        <v>133</v>
      </c>
      <c r="V10" s="226" t="s">
        <v>134</v>
      </c>
    </row>
    <row r="11" spans="1:32" s="186" customFormat="1" ht="15" customHeight="1" x14ac:dyDescent="0.25">
      <c r="A11" s="327"/>
      <c r="B11" s="327"/>
      <c r="C11" s="327"/>
      <c r="D11" s="327"/>
      <c r="E11" s="327"/>
      <c r="F11" s="335"/>
      <c r="G11" s="327"/>
      <c r="H11" s="327"/>
      <c r="I11" s="327"/>
      <c r="J11" s="327"/>
      <c r="K11" s="327" t="s">
        <v>39</v>
      </c>
      <c r="L11" s="328" t="s">
        <v>135</v>
      </c>
      <c r="M11" s="329"/>
      <c r="N11" s="329"/>
      <c r="O11" s="330"/>
      <c r="P11" s="328" t="s">
        <v>135</v>
      </c>
      <c r="Q11" s="329"/>
      <c r="R11" s="329"/>
      <c r="S11" s="330"/>
      <c r="T11" s="327" t="s">
        <v>39</v>
      </c>
      <c r="U11" s="327" t="s">
        <v>39</v>
      </c>
      <c r="V11" s="331"/>
    </row>
    <row r="12" spans="1:32" ht="30" customHeight="1" x14ac:dyDescent="0.25">
      <c r="A12" s="327"/>
      <c r="B12" s="327"/>
      <c r="C12" s="327"/>
      <c r="D12" s="327"/>
      <c r="E12" s="327"/>
      <c r="F12" s="335"/>
      <c r="G12" s="327"/>
      <c r="H12" s="327"/>
      <c r="I12" s="327"/>
      <c r="J12" s="327"/>
      <c r="K12" s="327"/>
      <c r="L12" s="333" t="s">
        <v>136</v>
      </c>
      <c r="M12" s="334"/>
      <c r="N12" s="334"/>
      <c r="O12" s="334"/>
      <c r="P12" s="333"/>
      <c r="Q12" s="334"/>
      <c r="R12" s="334"/>
      <c r="S12" s="334"/>
      <c r="T12" s="327"/>
      <c r="U12" s="327"/>
      <c r="V12" s="332"/>
    </row>
    <row r="13" spans="1:32" ht="8.25" hidden="1" customHeight="1" x14ac:dyDescent="0.25">
      <c r="A13" s="187" t="s">
        <v>113</v>
      </c>
      <c r="B13" s="187" t="s">
        <v>40</v>
      </c>
      <c r="C13" s="187" t="s">
        <v>137</v>
      </c>
      <c r="D13" s="188" t="s">
        <v>41</v>
      </c>
      <c r="E13" s="188" t="s">
        <v>42</v>
      </c>
      <c r="F13" s="188" t="s">
        <v>43</v>
      </c>
      <c r="G13" s="189" t="s">
        <v>45</v>
      </c>
      <c r="H13" s="189" t="s">
        <v>46</v>
      </c>
      <c r="I13" s="190" t="s">
        <v>47</v>
      </c>
      <c r="J13" s="191" t="s">
        <v>49</v>
      </c>
      <c r="K13" s="192" t="s">
        <v>50</v>
      </c>
      <c r="L13" s="192" t="s">
        <v>138</v>
      </c>
      <c r="M13" s="192" t="s">
        <v>139</v>
      </c>
      <c r="N13" s="192" t="s">
        <v>140</v>
      </c>
      <c r="O13" s="192" t="s">
        <v>141</v>
      </c>
      <c r="P13" s="193" t="s">
        <v>51</v>
      </c>
      <c r="Q13" s="193" t="s">
        <v>52</v>
      </c>
      <c r="R13" s="193" t="s">
        <v>53</v>
      </c>
      <c r="S13" s="193" t="s">
        <v>142</v>
      </c>
      <c r="T13" s="194" t="s">
        <v>143</v>
      </c>
      <c r="U13" s="195" t="s">
        <v>144</v>
      </c>
      <c r="V13" s="196" t="s">
        <v>145</v>
      </c>
    </row>
    <row r="14" spans="1:32" s="205" customFormat="1" x14ac:dyDescent="0.25">
      <c r="A14" s="197"/>
      <c r="B14" s="293">
        <f t="shared" ref="B14:B30" si="0">ROW()-13</f>
        <v>1</v>
      </c>
      <c r="C14" s="197"/>
      <c r="D14" s="99"/>
      <c r="E14" s="99"/>
      <c r="F14" s="100"/>
      <c r="G14" s="198"/>
      <c r="H14" s="198"/>
      <c r="I14" s="199"/>
      <c r="J14" s="200"/>
      <c r="K14" s="292" t="str">
        <f>IF(ISBLANK($J14),"0,00",IF($G14="Stunden",VLOOKUP($J14,'Grundlage UN-Lohn'!$M$9:$R$13,2),IF($G14="Monat",VLOOKUP($J14,'Grundlage UN-Lohn'!$M$2:$R$6,2),"0,00")))</f>
        <v>0,00</v>
      </c>
      <c r="L14" s="201"/>
      <c r="M14" s="201"/>
      <c r="N14" s="201"/>
      <c r="O14" s="201"/>
      <c r="P14" s="202" t="str">
        <f>IF(ISBLANK($J14),"0,00",IF(AND($G14="Stunden",$L14="Ja"),VLOOKUP($J14,'Grundlage UN-Lohn'!$M$9:$R$13,3),IF(AND($G14="Monat",$L14="Ja"),VLOOKUP($J14,'Grundlage UN-Lohn'!$M$2:$R$6,3),"0,00")))</f>
        <v>0,00</v>
      </c>
      <c r="Q14" s="202" t="str">
        <f>IF(ISBLANK($J14),"0,00",IF(AND($G14="Stunden",$M14="Ja"),VLOOKUP($J14,'Grundlage UN-Lohn'!$M$9:$R$13,4),IF(AND($G14="Monat",$M14="Ja"),VLOOKUP($J14,'Grundlage UN-Lohn'!$M$2:$R$6,4),"0,00")))</f>
        <v>0,00</v>
      </c>
      <c r="R14" s="202" t="str">
        <f>IF(ISBLANK($J14),"0,00",IF(AND($G14="Stunden",$N14="Ja"),VLOOKUP($J14,'Grundlage UN-Lohn'!$M$9:$R$13,5),IF(AND($G14="Monat",$N14="Ja"),VLOOKUP($J14,'Grundlage UN-Lohn'!$M$2:$R$6,5),"0,00")))</f>
        <v>0,00</v>
      </c>
      <c r="S14" s="202" t="str">
        <f>IF(ISBLANK($J14),"0,00",IF(AND($G14="Stunden",$O14="Ja"),VLOOKUP($J14,'Grundlage UN-Lohn'!$M$9:$R$13,6),IF(AND($G14="Monat",$O14="Ja"),VLOOKUP($J14,'Grundlage UN-Lohn'!$M$2:$R$6,6),"0,00")))</f>
        <v>0,00</v>
      </c>
      <c r="T14" s="106">
        <f>IF(AND(L14="Nein",M14="Nein",N14="Nein",O14="Nein"),K14,ROUND(K14+(SUM(P14:S14)),0))</f>
        <v>0</v>
      </c>
      <c r="U14" s="203">
        <f t="shared" ref="U14:U30" si="1">IF(G14=0,0,IF(G14="Stunden",T14*I14,IF(G14="Monat",T14*H14)))</f>
        <v>0</v>
      </c>
      <c r="V14" s="204"/>
    </row>
    <row r="15" spans="1:32" s="205" customFormat="1" x14ac:dyDescent="0.25">
      <c r="A15" s="197"/>
      <c r="B15" s="293">
        <f t="shared" si="0"/>
        <v>2</v>
      </c>
      <c r="C15" s="197"/>
      <c r="D15" s="99"/>
      <c r="E15" s="99"/>
      <c r="F15" s="100"/>
      <c r="G15" s="198"/>
      <c r="H15" s="198"/>
      <c r="I15" s="199"/>
      <c r="J15" s="200"/>
      <c r="K15" s="292" t="str">
        <f>IF(ISBLANK($J15),"0,00",IF($G15="Stunden",VLOOKUP($J15,'Grundlage UN-Lohn'!$M$9:$R$13,2),IF($G15="Monat",VLOOKUP($J15,'Grundlage UN-Lohn'!$M$2:$R$6,2),"0,00")))</f>
        <v>0,00</v>
      </c>
      <c r="L15" s="201"/>
      <c r="M15" s="201"/>
      <c r="N15" s="201"/>
      <c r="O15" s="201"/>
      <c r="P15" s="202" t="str">
        <f>IF(ISBLANK($J15),"0,00",IF(AND($G15="Stunden",$L15="Ja"),VLOOKUP($J15,'Grundlage UN-Lohn'!$M$9:$R$13,3),IF(AND($G15="Monat",$L15="Ja"),VLOOKUP($J15,'Grundlage UN-Lohn'!$M$2:$R$6,3),"0,00")))</f>
        <v>0,00</v>
      </c>
      <c r="Q15" s="202" t="str">
        <f>IF(ISBLANK($J15),"0,00",IF(AND($G15="Stunden",$M15="Ja"),VLOOKUP($J15,'Grundlage UN-Lohn'!$M$9:$R$13,4),IF(AND($G15="Monat",$M15="Ja"),VLOOKUP($J15,'Grundlage UN-Lohn'!$M$2:$R$6,4),"0,00")))</f>
        <v>0,00</v>
      </c>
      <c r="R15" s="202" t="str">
        <f>IF(ISBLANK($J15),"0,00",IF(AND($G15="Stunden",$N15="Ja"),VLOOKUP($J15,'Grundlage UN-Lohn'!$M$9:$R$13,5),IF(AND($G15="Monat",$N15="Ja"),VLOOKUP($J15,'Grundlage UN-Lohn'!$M$2:$R$6,5),"0,00")))</f>
        <v>0,00</v>
      </c>
      <c r="S15" s="202" t="str">
        <f>IF(ISBLANK($J15),"0,00",IF(AND($G15="Stunden",$O15="Ja"),VLOOKUP($J15,'Grundlage UN-Lohn'!$M$9:$R$13,6),IF(AND($G15="Monat",$O15="Ja"),VLOOKUP($J15,'Grundlage UN-Lohn'!$M$2:$R$6,6),"0,00")))</f>
        <v>0,00</v>
      </c>
      <c r="T15" s="106">
        <f>IF(AND(L15="Nein",M15="Nein",N15="Nein",O15="Nein"),K15,ROUND(K15+(SUM(P15:S15)),0))</f>
        <v>0</v>
      </c>
      <c r="U15" s="203">
        <f t="shared" si="1"/>
        <v>0</v>
      </c>
      <c r="V15" s="204"/>
    </row>
    <row r="16" spans="1:32" s="205" customFormat="1" x14ac:dyDescent="0.25">
      <c r="A16" s="197"/>
      <c r="B16" s="293">
        <f t="shared" si="0"/>
        <v>3</v>
      </c>
      <c r="C16" s="197"/>
      <c r="D16" s="99"/>
      <c r="E16" s="99"/>
      <c r="F16" s="100"/>
      <c r="G16" s="198"/>
      <c r="H16" s="198"/>
      <c r="I16" s="199"/>
      <c r="J16" s="200"/>
      <c r="K16" s="292" t="str">
        <f>IF(ISBLANK($J16),"0,00",IF($G16="Stunden",VLOOKUP($J16,'Grundlage UN-Lohn'!$M$9:$R$13,2),IF($G16="Monat",VLOOKUP($J16,'Grundlage UN-Lohn'!$M$2:$R$6,2),"0,00")))</f>
        <v>0,00</v>
      </c>
      <c r="L16" s="201"/>
      <c r="M16" s="201"/>
      <c r="N16" s="201"/>
      <c r="O16" s="201"/>
      <c r="P16" s="202" t="str">
        <f>IF(ISBLANK($J16),"0,00",IF(AND($G16="Stunden",$L16="Ja"),VLOOKUP($J16,'Grundlage UN-Lohn'!$M$9:$R$13,3),IF(AND($G16="Monat",$L16="Ja"),VLOOKUP($J16,'Grundlage UN-Lohn'!$M$2:$R$6,3),"0,00")))</f>
        <v>0,00</v>
      </c>
      <c r="Q16" s="202" t="str">
        <f>IF(ISBLANK($J16),"0,00",IF(AND($G16="Stunden",$M16="Ja"),VLOOKUP($J16,'Grundlage UN-Lohn'!$M$9:$R$13,4),IF(AND($G16="Monat",$M16="Ja"),VLOOKUP($J16,'Grundlage UN-Lohn'!$M$2:$R$6,4),"0,00")))</f>
        <v>0,00</v>
      </c>
      <c r="R16" s="202" t="str">
        <f>IF(ISBLANK($J16),"0,00",IF(AND($G16="Stunden",$N16="Ja"),VLOOKUP($J16,'Grundlage UN-Lohn'!$M$9:$R$13,5),IF(AND($G16="Monat",$N16="Ja"),VLOOKUP($J16,'Grundlage UN-Lohn'!$M$2:$R$6,5),"0,00")))</f>
        <v>0,00</v>
      </c>
      <c r="S16" s="202" t="str">
        <f>IF(ISBLANK($J16),"0,00",IF(AND($G16="Stunden",$O16="Ja"),VLOOKUP($J16,'Grundlage UN-Lohn'!$M$9:$R$13,6),IF(AND($G16="Monat",$O16="Ja"),VLOOKUP($J16,'Grundlage UN-Lohn'!$M$2:$R$6,6),"0,00")))</f>
        <v>0,00</v>
      </c>
      <c r="T16" s="106">
        <f>IF(AND(L16="Nein",M16="Nein",N16="Nein",O16="Nein"),K16,ROUND(K16+(SUM(P16:S16)),0))</f>
        <v>0</v>
      </c>
      <c r="U16" s="203">
        <f t="shared" si="1"/>
        <v>0</v>
      </c>
      <c r="V16" s="204"/>
    </row>
    <row r="17" spans="1:24" s="205" customFormat="1" x14ac:dyDescent="0.25">
      <c r="A17" s="197"/>
      <c r="B17" s="293">
        <f t="shared" si="0"/>
        <v>4</v>
      </c>
      <c r="C17" s="197"/>
      <c r="D17" s="99"/>
      <c r="E17" s="99"/>
      <c r="F17" s="100"/>
      <c r="G17" s="198"/>
      <c r="H17" s="198"/>
      <c r="I17" s="199"/>
      <c r="J17" s="200"/>
      <c r="K17" s="292" t="str">
        <f>IF(ISBLANK($J17),"0,00",IF($G17="Stunden",VLOOKUP($J17,'Grundlage UN-Lohn'!$M$9:$R$13,2),IF($G17="Monat",VLOOKUP($J17,'Grundlage UN-Lohn'!$M$2:$R$6,2),"0,00")))</f>
        <v>0,00</v>
      </c>
      <c r="L17" s="201"/>
      <c r="M17" s="201"/>
      <c r="N17" s="201"/>
      <c r="O17" s="201"/>
      <c r="P17" s="202" t="str">
        <f>IF(ISBLANK($J17),"0,00",IF(AND($G17="Stunden",$L17="Ja"),VLOOKUP($J17,'Grundlage UN-Lohn'!$M$9:$R$13,3),IF(AND($G17="Monat",$L17="Ja"),VLOOKUP($J17,'Grundlage UN-Lohn'!$M$2:$R$6,3),"0,00")))</f>
        <v>0,00</v>
      </c>
      <c r="Q17" s="202" t="str">
        <f>IF(ISBLANK($J17),"0,00",IF(AND($G17="Stunden",$M17="Ja"),VLOOKUP($J17,'Grundlage UN-Lohn'!$M$9:$R$13,4),IF(AND($G17="Monat",$M17="Ja"),VLOOKUP($J17,'Grundlage UN-Lohn'!$M$2:$R$6,4),"0,00")))</f>
        <v>0,00</v>
      </c>
      <c r="R17" s="202" t="str">
        <f>IF(ISBLANK($J17),"0,00",IF(AND($G17="Stunden",$N17="Ja"),VLOOKUP($J17,'Grundlage UN-Lohn'!$M$9:$R$13,5),IF(AND($G17="Monat",$N17="Ja"),VLOOKUP($J17,'Grundlage UN-Lohn'!$M$2:$R$6,5),"0,00")))</f>
        <v>0,00</v>
      </c>
      <c r="S17" s="202" t="str">
        <f>IF(ISBLANK($J17),"0,00",IF(AND($G17="Stunden",$O17="Ja"),VLOOKUP($J17,'Grundlage UN-Lohn'!$M$9:$R$13,6),IF(AND($G17="Monat",$O17="Ja"),VLOOKUP($J17,'Grundlage UN-Lohn'!$M$2:$R$6,6),"0,00")))</f>
        <v>0,00</v>
      </c>
      <c r="T17" s="106">
        <f t="shared" ref="T17:T30" si="2">IF(AND(L17="Nein",M17="Nein",N17="Nein",O17="Nein"),K17,ROUND(K17+(SUM(P17:S17)),0))</f>
        <v>0</v>
      </c>
      <c r="U17" s="203">
        <f t="shared" si="1"/>
        <v>0</v>
      </c>
      <c r="V17" s="204"/>
    </row>
    <row r="18" spans="1:24" s="205" customFormat="1" x14ac:dyDescent="0.25">
      <c r="A18" s="197"/>
      <c r="B18" s="293">
        <f t="shared" si="0"/>
        <v>5</v>
      </c>
      <c r="C18" s="197"/>
      <c r="D18" s="99"/>
      <c r="E18" s="99"/>
      <c r="F18" s="100"/>
      <c r="G18" s="198"/>
      <c r="H18" s="198"/>
      <c r="I18" s="199"/>
      <c r="J18" s="200"/>
      <c r="K18" s="292" t="str">
        <f>IF(ISBLANK($J18),"0,00",IF($G18="Stunden",VLOOKUP($J18,'Grundlage UN-Lohn'!$M$9:$R$13,2),IF($G18="Monat",VLOOKUP($J18,'Grundlage UN-Lohn'!$M$2:$R$6,2),"0,00")))</f>
        <v>0,00</v>
      </c>
      <c r="L18" s="201"/>
      <c r="M18" s="201"/>
      <c r="N18" s="201"/>
      <c r="O18" s="201"/>
      <c r="P18" s="202" t="str">
        <f>IF(ISBLANK($J18),"0,00",IF(AND($G18="Stunden",$L18="Ja"),VLOOKUP($J18,'Grundlage UN-Lohn'!$M$9:$R$13,3),IF(AND($G18="Monat",$L18="Ja"),VLOOKUP($J18,'Grundlage UN-Lohn'!$M$2:$R$6,3),"0,00")))</f>
        <v>0,00</v>
      </c>
      <c r="Q18" s="202" t="str">
        <f>IF(ISBLANK($J18),"0,00",IF(AND($G18="Stunden",$M18="Ja"),VLOOKUP($J18,'Grundlage UN-Lohn'!$M$9:$R$13,4),IF(AND($G18="Monat",$M18="Ja"),VLOOKUP($J18,'Grundlage UN-Lohn'!$M$2:$R$6,4),"0,00")))</f>
        <v>0,00</v>
      </c>
      <c r="R18" s="202" t="str">
        <f>IF(ISBLANK($J18),"0,00",IF(AND($G18="Stunden",$N18="Ja"),VLOOKUP($J18,'Grundlage UN-Lohn'!$M$9:$R$13,5),IF(AND($G18="Monat",$N18="Ja"),VLOOKUP($J18,'Grundlage UN-Lohn'!$M$2:$R$6,5),"0,00")))</f>
        <v>0,00</v>
      </c>
      <c r="S18" s="202" t="str">
        <f>IF(ISBLANK($J18),"0,00",IF(AND($G18="Stunden",$O18="Ja"),VLOOKUP($J18,'Grundlage UN-Lohn'!$M$9:$R$13,6),IF(AND($G18="Monat",$O18="Ja"),VLOOKUP($J18,'Grundlage UN-Lohn'!$M$2:$R$6,6),"0,00")))</f>
        <v>0,00</v>
      </c>
      <c r="T18" s="106">
        <f t="shared" si="2"/>
        <v>0</v>
      </c>
      <c r="U18" s="203">
        <f t="shared" si="1"/>
        <v>0</v>
      </c>
      <c r="V18" s="204"/>
    </row>
    <row r="19" spans="1:24" s="205" customFormat="1" x14ac:dyDescent="0.25">
      <c r="A19" s="197"/>
      <c r="B19" s="293">
        <f t="shared" si="0"/>
        <v>6</v>
      </c>
      <c r="C19" s="197"/>
      <c r="D19" s="99"/>
      <c r="E19" s="99"/>
      <c r="F19" s="99"/>
      <c r="G19" s="198"/>
      <c r="H19" s="198"/>
      <c r="I19" s="199"/>
      <c r="J19" s="200"/>
      <c r="K19" s="292" t="str">
        <f>IF(ISBLANK($J19),"0,00",IF($G19="Stunden",VLOOKUP($J19,'Grundlage UN-Lohn'!$M$9:$R$13,2),IF($G19="Monat",VLOOKUP($J19,'Grundlage UN-Lohn'!$M$2:$R$6,2),"0,00")))</f>
        <v>0,00</v>
      </c>
      <c r="L19" s="201"/>
      <c r="M19" s="201"/>
      <c r="N19" s="201"/>
      <c r="O19" s="201"/>
      <c r="P19" s="202" t="str">
        <f>IF(ISBLANK($J19),"0,00",IF(AND($G19="Stunden",$L19="Ja"),VLOOKUP($J19,'Grundlage UN-Lohn'!$M$9:$R$13,3),IF(AND($G19="Monat",$L19="Ja"),VLOOKUP($J19,'Grundlage UN-Lohn'!$M$2:$R$6,3),"0,00")))</f>
        <v>0,00</v>
      </c>
      <c r="Q19" s="202" t="str">
        <f>IF(ISBLANK($J19),"0,00",IF(AND($G19="Stunden",$M19="Ja"),VLOOKUP($J19,'Grundlage UN-Lohn'!$M$9:$R$13,4),IF(AND($G19="Monat",$M19="Ja"),VLOOKUP($J19,'Grundlage UN-Lohn'!$M$2:$R$6,4),"0,00")))</f>
        <v>0,00</v>
      </c>
      <c r="R19" s="202" t="str">
        <f>IF(ISBLANK($J19),"0,00",IF(AND($G19="Stunden",$N19="Ja"),VLOOKUP($J19,'Grundlage UN-Lohn'!$M$9:$R$13,5),IF(AND($G19="Monat",$N19="Ja"),VLOOKUP($J19,'Grundlage UN-Lohn'!$M$2:$R$6,5),"0,00")))</f>
        <v>0,00</v>
      </c>
      <c r="S19" s="202" t="str">
        <f>IF(ISBLANK($J19),"0,00",IF(AND($G19="Stunden",$O19="Ja"),VLOOKUP($J19,'Grundlage UN-Lohn'!$M$9:$R$13,6),IF(AND($G19="Monat",$O19="Ja"),VLOOKUP($J19,'Grundlage UN-Lohn'!$M$2:$R$6,6),"0,00")))</f>
        <v>0,00</v>
      </c>
      <c r="T19" s="106">
        <f t="shared" si="2"/>
        <v>0</v>
      </c>
      <c r="U19" s="203">
        <f t="shared" si="1"/>
        <v>0</v>
      </c>
      <c r="V19" s="204"/>
    </row>
    <row r="20" spans="1:24" s="205" customFormat="1" x14ac:dyDescent="0.25">
      <c r="A20" s="197"/>
      <c r="B20" s="293">
        <f t="shared" si="0"/>
        <v>7</v>
      </c>
      <c r="C20" s="197"/>
      <c r="D20" s="99"/>
      <c r="E20" s="99"/>
      <c r="F20" s="99"/>
      <c r="G20" s="198"/>
      <c r="H20" s="198"/>
      <c r="I20" s="199"/>
      <c r="J20" s="200"/>
      <c r="K20" s="292" t="str">
        <f>IF(ISBLANK($J20),"0,00",IF($G20="Stunden",VLOOKUP($J20,'Grundlage UN-Lohn'!$M$9:$R$13,2),IF($G20="Monat",VLOOKUP($J20,'Grundlage UN-Lohn'!$M$2:$R$6,2),"0,00")))</f>
        <v>0,00</v>
      </c>
      <c r="L20" s="201"/>
      <c r="M20" s="201"/>
      <c r="N20" s="201"/>
      <c r="O20" s="201"/>
      <c r="P20" s="202" t="str">
        <f>IF(ISBLANK($J20),"0,00",IF(AND($G20="Stunden",$L20="Ja"),VLOOKUP($J20,'Grundlage UN-Lohn'!$M$9:$R$13,3),IF(AND($G20="Monat",$L20="Ja"),VLOOKUP($J20,'Grundlage UN-Lohn'!$M$2:$R$6,3),"0,00")))</f>
        <v>0,00</v>
      </c>
      <c r="Q20" s="202" t="str">
        <f>IF(ISBLANK($J20),"0,00",IF(AND($G20="Stunden",$M20="Ja"),VLOOKUP($J20,'Grundlage UN-Lohn'!$M$9:$R$13,4),IF(AND($G20="Monat",$M20="Ja"),VLOOKUP($J20,'Grundlage UN-Lohn'!$M$2:$R$6,4),"0,00")))</f>
        <v>0,00</v>
      </c>
      <c r="R20" s="202" t="str">
        <f>IF(ISBLANK($J20),"0,00",IF(AND($G20="Stunden",$N20="Ja"),VLOOKUP($J20,'Grundlage UN-Lohn'!$M$9:$R$13,5),IF(AND($G20="Monat",$N20="Ja"),VLOOKUP($J20,'Grundlage UN-Lohn'!$M$2:$R$6,5),"0,00")))</f>
        <v>0,00</v>
      </c>
      <c r="S20" s="202" t="str">
        <f>IF(ISBLANK($J20),"0,00",IF(AND($G20="Stunden",$O20="Ja"),VLOOKUP($J20,'Grundlage UN-Lohn'!$M$9:$R$13,6),IF(AND($G20="Monat",$O20="Ja"),VLOOKUP($J20,'Grundlage UN-Lohn'!$M$2:$R$6,6),"0,00")))</f>
        <v>0,00</v>
      </c>
      <c r="T20" s="106">
        <f t="shared" si="2"/>
        <v>0</v>
      </c>
      <c r="U20" s="203">
        <f t="shared" si="1"/>
        <v>0</v>
      </c>
      <c r="V20" s="204"/>
    </row>
    <row r="21" spans="1:24" s="205" customFormat="1" x14ac:dyDescent="0.25">
      <c r="A21" s="197"/>
      <c r="B21" s="293">
        <f t="shared" si="0"/>
        <v>8</v>
      </c>
      <c r="C21" s="197"/>
      <c r="D21" s="99"/>
      <c r="E21" s="99"/>
      <c r="F21" s="99"/>
      <c r="G21" s="198"/>
      <c r="H21" s="198"/>
      <c r="I21" s="199"/>
      <c r="J21" s="200"/>
      <c r="K21" s="292" t="str">
        <f>IF(ISBLANK($J21),"0,00",IF($G21="Stunden",VLOOKUP($J21,'Grundlage UN-Lohn'!$M$9:$R$13,2),IF($G21="Monat",VLOOKUP($J21,'Grundlage UN-Lohn'!$M$2:$R$6,2),"0,00")))</f>
        <v>0,00</v>
      </c>
      <c r="L21" s="201"/>
      <c r="M21" s="201"/>
      <c r="N21" s="201"/>
      <c r="O21" s="201"/>
      <c r="P21" s="202" t="str">
        <f>IF(ISBLANK($J21),"0,00",IF(AND($G21="Stunden",$L21="Ja"),VLOOKUP($J21,'Grundlage UN-Lohn'!$M$9:$R$13,3),IF(AND($G21="Monat",$L21="Ja"),VLOOKUP($J21,'Grundlage UN-Lohn'!$M$2:$R$6,3),"0,00")))</f>
        <v>0,00</v>
      </c>
      <c r="Q21" s="202" t="str">
        <f>IF(ISBLANK($J21),"0,00",IF(AND($G21="Stunden",$M21="Ja"),VLOOKUP($J21,'Grundlage UN-Lohn'!$M$9:$R$13,4),IF(AND($G21="Monat",$M21="Ja"),VLOOKUP($J21,'Grundlage UN-Lohn'!$M$2:$R$6,4),"0,00")))</f>
        <v>0,00</v>
      </c>
      <c r="R21" s="202" t="str">
        <f>IF(ISBLANK($J21),"0,00",IF(AND($G21="Stunden",$N21="Ja"),VLOOKUP($J21,'Grundlage UN-Lohn'!$M$9:$R$13,5),IF(AND($G21="Monat",$N21="Ja"),VLOOKUP($J21,'Grundlage UN-Lohn'!$M$2:$R$6,5),"0,00")))</f>
        <v>0,00</v>
      </c>
      <c r="S21" s="202" t="str">
        <f>IF(ISBLANK($J21),"0,00",IF(AND($G21="Stunden",$O21="Ja"),VLOOKUP($J21,'Grundlage UN-Lohn'!$M$9:$R$13,6),IF(AND($G21="Monat",$O21="Ja"),VLOOKUP($J21,'Grundlage UN-Lohn'!$M$2:$R$6,6),"0,00")))</f>
        <v>0,00</v>
      </c>
      <c r="T21" s="106">
        <f t="shared" si="2"/>
        <v>0</v>
      </c>
      <c r="U21" s="203">
        <f t="shared" si="1"/>
        <v>0</v>
      </c>
      <c r="V21" s="204"/>
    </row>
    <row r="22" spans="1:24" s="205" customFormat="1" x14ac:dyDescent="0.25">
      <c r="A22" s="197"/>
      <c r="B22" s="293">
        <f t="shared" si="0"/>
        <v>9</v>
      </c>
      <c r="C22" s="197"/>
      <c r="D22" s="99"/>
      <c r="E22" s="99"/>
      <c r="F22" s="99"/>
      <c r="G22" s="198"/>
      <c r="H22" s="198"/>
      <c r="I22" s="199"/>
      <c r="J22" s="200"/>
      <c r="K22" s="292" t="str">
        <f>IF(ISBLANK($J22),"0,00",IF($G22="Stunden",VLOOKUP($J22,'Grundlage UN-Lohn'!$M$9:$R$13,2),IF($G22="Monat",VLOOKUP($J22,'Grundlage UN-Lohn'!$M$2:$R$6,2),"0,00")))</f>
        <v>0,00</v>
      </c>
      <c r="L22" s="201"/>
      <c r="M22" s="201"/>
      <c r="N22" s="201"/>
      <c r="O22" s="201"/>
      <c r="P22" s="202" t="str">
        <f>IF(ISBLANK($J22),"0,00",IF(AND($G22="Stunden",$L22="Ja"),VLOOKUP($J22,'Grundlage UN-Lohn'!$M$9:$R$13,3),IF(AND($G22="Monat",$L22="Ja"),VLOOKUP($J22,'Grundlage UN-Lohn'!$M$2:$R$6,3),"0,00")))</f>
        <v>0,00</v>
      </c>
      <c r="Q22" s="202" t="str">
        <f>IF(ISBLANK($J22),"0,00",IF(AND($G22="Stunden",$M22="Ja"),VLOOKUP($J22,'Grundlage UN-Lohn'!$M$9:$R$13,4),IF(AND($G22="Monat",$M22="Ja"),VLOOKUP($J22,'Grundlage UN-Lohn'!$M$2:$R$6,4),"0,00")))</f>
        <v>0,00</v>
      </c>
      <c r="R22" s="202" t="str">
        <f>IF(ISBLANK($J22),"0,00",IF(AND($G22="Stunden",$N22="Ja"),VLOOKUP($J22,'Grundlage UN-Lohn'!$M$9:$R$13,5),IF(AND($G22="Monat",$N22="Ja"),VLOOKUP($J22,'Grundlage UN-Lohn'!$M$2:$R$6,5),"0,00")))</f>
        <v>0,00</v>
      </c>
      <c r="S22" s="202" t="str">
        <f>IF(ISBLANK($J22),"0,00",IF(AND($G22="Stunden",$O22="Ja"),VLOOKUP($J22,'Grundlage UN-Lohn'!$M$9:$R$13,6),IF(AND($G22="Monat",$O22="Ja"),VLOOKUP($J22,'Grundlage UN-Lohn'!$M$2:$R$6,6),"0,00")))</f>
        <v>0,00</v>
      </c>
      <c r="T22" s="106">
        <f t="shared" si="2"/>
        <v>0</v>
      </c>
      <c r="U22" s="203">
        <f t="shared" si="1"/>
        <v>0</v>
      </c>
      <c r="V22" s="204"/>
    </row>
    <row r="23" spans="1:24" s="205" customFormat="1" x14ac:dyDescent="0.25">
      <c r="A23" s="197"/>
      <c r="B23" s="293">
        <f t="shared" si="0"/>
        <v>10</v>
      </c>
      <c r="C23" s="197"/>
      <c r="D23" s="99"/>
      <c r="E23" s="99"/>
      <c r="F23" s="99"/>
      <c r="G23" s="198"/>
      <c r="H23" s="198"/>
      <c r="I23" s="199"/>
      <c r="J23" s="200"/>
      <c r="K23" s="292" t="str">
        <f>IF(ISBLANK($J23),"0,00",IF($G23="Stunden",VLOOKUP($J23,'Grundlage UN-Lohn'!$M$9:$R$13,2),IF($G23="Monat",VLOOKUP($J23,'Grundlage UN-Lohn'!$M$2:$R$6,2),"0,00")))</f>
        <v>0,00</v>
      </c>
      <c r="L23" s="201"/>
      <c r="M23" s="201"/>
      <c r="N23" s="201"/>
      <c r="O23" s="201"/>
      <c r="P23" s="202" t="str">
        <f>IF(ISBLANK($J23),"0,00",IF(AND($G23="Stunden",$L23="Ja"),VLOOKUP($J23,'Grundlage UN-Lohn'!$M$9:$R$13,3),IF(AND($G23="Monat",$L23="Ja"),VLOOKUP($J23,'Grundlage UN-Lohn'!$M$2:$R$6,3),"0,00")))</f>
        <v>0,00</v>
      </c>
      <c r="Q23" s="202" t="str">
        <f>IF(ISBLANK($J23),"0,00",IF(AND($G23="Stunden",$M23="Ja"),VLOOKUP($J23,'Grundlage UN-Lohn'!$M$9:$R$13,4),IF(AND($G23="Monat",$M23="Ja"),VLOOKUP($J23,'Grundlage UN-Lohn'!$M$2:$R$6,4),"0,00")))</f>
        <v>0,00</v>
      </c>
      <c r="R23" s="202" t="str">
        <f>IF(ISBLANK($J23),"0,00",IF(AND($G23="Stunden",$N23="Ja"),VLOOKUP($J23,'Grundlage UN-Lohn'!$M$9:$R$13,5),IF(AND($G23="Monat",$N23="Ja"),VLOOKUP($J23,'Grundlage UN-Lohn'!$M$2:$R$6,5),"0,00")))</f>
        <v>0,00</v>
      </c>
      <c r="S23" s="202" t="str">
        <f>IF(ISBLANK($J23),"0,00",IF(AND($G23="Stunden",$O23="Ja"),VLOOKUP($J23,'Grundlage UN-Lohn'!$M$9:$R$13,6),IF(AND($G23="Monat",$O23="Ja"),VLOOKUP($J23,'Grundlage UN-Lohn'!$M$2:$R$6,6),"0,00")))</f>
        <v>0,00</v>
      </c>
      <c r="T23" s="106">
        <f t="shared" si="2"/>
        <v>0</v>
      </c>
      <c r="U23" s="203">
        <f t="shared" si="1"/>
        <v>0</v>
      </c>
      <c r="V23" s="204"/>
    </row>
    <row r="24" spans="1:24" s="205" customFormat="1" x14ac:dyDescent="0.25">
      <c r="A24" s="197"/>
      <c r="B24" s="293">
        <f t="shared" si="0"/>
        <v>11</v>
      </c>
      <c r="C24" s="197"/>
      <c r="D24" s="99"/>
      <c r="E24" s="99"/>
      <c r="F24" s="99"/>
      <c r="G24" s="198"/>
      <c r="H24" s="198"/>
      <c r="I24" s="199"/>
      <c r="J24" s="200"/>
      <c r="K24" s="292" t="str">
        <f>IF(ISBLANK($J24),"0,00",IF($G24="Stunden",VLOOKUP($J24,'Grundlage UN-Lohn'!$M$9:$R$13,2),IF($G24="Monat",VLOOKUP($J24,'Grundlage UN-Lohn'!$M$2:$R$6,2),"0,00")))</f>
        <v>0,00</v>
      </c>
      <c r="L24" s="201"/>
      <c r="M24" s="201"/>
      <c r="N24" s="201"/>
      <c r="O24" s="201"/>
      <c r="P24" s="202" t="str">
        <f>IF(ISBLANK($J24),"0,00",IF(AND($G24="Stunden",$L24="Ja"),VLOOKUP($J24,'Grundlage UN-Lohn'!$M$9:$R$13,3),IF(AND($G24="Monat",$L24="Ja"),VLOOKUP($J24,'Grundlage UN-Lohn'!$M$2:$R$6,3),"0,00")))</f>
        <v>0,00</v>
      </c>
      <c r="Q24" s="202" t="str">
        <f>IF(ISBLANK($J24),"0,00",IF(AND($G24="Stunden",$M24="Ja"),VLOOKUP($J24,'Grundlage UN-Lohn'!$M$9:$R$13,4),IF(AND($G24="Monat",$M24="Ja"),VLOOKUP($J24,'Grundlage UN-Lohn'!$M$2:$R$6,4),"0,00")))</f>
        <v>0,00</v>
      </c>
      <c r="R24" s="202" t="str">
        <f>IF(ISBLANK($J24),"0,00",IF(AND($G24="Stunden",$N24="Ja"),VLOOKUP($J24,'Grundlage UN-Lohn'!$M$9:$R$13,5),IF(AND($G24="Monat",$N24="Ja"),VLOOKUP($J24,'Grundlage UN-Lohn'!$M$2:$R$6,5),"0,00")))</f>
        <v>0,00</v>
      </c>
      <c r="S24" s="202" t="str">
        <f>IF(ISBLANK($J24),"0,00",IF(AND($G24="Stunden",$O24="Ja"),VLOOKUP($J24,'Grundlage UN-Lohn'!$M$9:$R$13,6),IF(AND($G24="Monat",$O24="Ja"),VLOOKUP($J24,'Grundlage UN-Lohn'!$M$2:$R$6,6),"0,00")))</f>
        <v>0,00</v>
      </c>
      <c r="T24" s="106">
        <f t="shared" si="2"/>
        <v>0</v>
      </c>
      <c r="U24" s="203">
        <f t="shared" si="1"/>
        <v>0</v>
      </c>
      <c r="V24" s="204"/>
    </row>
    <row r="25" spans="1:24" s="205" customFormat="1" x14ac:dyDescent="0.25">
      <c r="A25" s="197"/>
      <c r="B25" s="293">
        <f t="shared" si="0"/>
        <v>12</v>
      </c>
      <c r="C25" s="197"/>
      <c r="D25" s="99"/>
      <c r="E25" s="99"/>
      <c r="F25" s="99"/>
      <c r="G25" s="198"/>
      <c r="H25" s="198"/>
      <c r="I25" s="199"/>
      <c r="J25" s="200"/>
      <c r="K25" s="292" t="str">
        <f>IF(ISBLANK($J25),"0,00",IF($G25="Stunden",VLOOKUP($J25,'Grundlage UN-Lohn'!$M$9:$R$13,2),IF($G25="Monat",VLOOKUP($J25,'Grundlage UN-Lohn'!$M$2:$R$6,2),"0,00")))</f>
        <v>0,00</v>
      </c>
      <c r="L25" s="201"/>
      <c r="M25" s="201"/>
      <c r="N25" s="201"/>
      <c r="O25" s="201"/>
      <c r="P25" s="202" t="str">
        <f>IF(ISBLANK($J25),"0,00",IF(AND($G25="Stunden",$L25="Ja"),VLOOKUP($J25,'Grundlage UN-Lohn'!$M$9:$R$13,3),IF(AND($G25="Monat",$L25="Ja"),VLOOKUP($J25,'Grundlage UN-Lohn'!$M$2:$R$6,3),"0,00")))</f>
        <v>0,00</v>
      </c>
      <c r="Q25" s="202" t="str">
        <f>IF(ISBLANK($J25),"0,00",IF(AND($G25="Stunden",$M25="Ja"),VLOOKUP($J25,'Grundlage UN-Lohn'!$M$9:$R$13,4),IF(AND($G25="Monat",$M25="Ja"),VLOOKUP($J25,'Grundlage UN-Lohn'!$M$2:$R$6,4),"0,00")))</f>
        <v>0,00</v>
      </c>
      <c r="R25" s="202" t="str">
        <f>IF(ISBLANK($J25),"0,00",IF(AND($G25="Stunden",$N25="Ja"),VLOOKUP($J25,'Grundlage UN-Lohn'!$M$9:$R$13,5),IF(AND($G25="Monat",$N25="Ja"),VLOOKUP($J25,'Grundlage UN-Lohn'!$M$2:$R$6,5),"0,00")))</f>
        <v>0,00</v>
      </c>
      <c r="S25" s="202" t="str">
        <f>IF(ISBLANK($J25),"0,00",IF(AND($G25="Stunden",$O25="Ja"),VLOOKUP($J25,'Grundlage UN-Lohn'!$M$9:$R$13,6),IF(AND($G25="Monat",$O25="Ja"),VLOOKUP($J25,'Grundlage UN-Lohn'!$M$2:$R$6,6),"0,00")))</f>
        <v>0,00</v>
      </c>
      <c r="T25" s="106">
        <f t="shared" si="2"/>
        <v>0</v>
      </c>
      <c r="U25" s="203">
        <f t="shared" si="1"/>
        <v>0</v>
      </c>
      <c r="V25" s="204"/>
    </row>
    <row r="26" spans="1:24" s="205" customFormat="1" x14ac:dyDescent="0.25">
      <c r="A26" s="197"/>
      <c r="B26" s="293">
        <f t="shared" si="0"/>
        <v>13</v>
      </c>
      <c r="C26" s="197"/>
      <c r="D26" s="99"/>
      <c r="E26" s="99"/>
      <c r="F26" s="99"/>
      <c r="G26" s="198"/>
      <c r="H26" s="198"/>
      <c r="I26" s="199"/>
      <c r="J26" s="200"/>
      <c r="K26" s="292" t="str">
        <f>IF(ISBLANK($J26),"0,00",IF($G26="Stunden",VLOOKUP($J26,'Grundlage UN-Lohn'!$M$9:$R$13,2),IF($G26="Monat",VLOOKUP($J26,'Grundlage UN-Lohn'!$M$2:$R$6,2),"0,00")))</f>
        <v>0,00</v>
      </c>
      <c r="L26" s="201"/>
      <c r="M26" s="201"/>
      <c r="N26" s="201"/>
      <c r="O26" s="201"/>
      <c r="P26" s="202" t="str">
        <f>IF(ISBLANK($J26),"0,00",IF(AND($G26="Stunden",$L26="Ja"),VLOOKUP($J26,'Grundlage UN-Lohn'!$M$9:$R$13,3),IF(AND($G26="Monat",$L26="Ja"),VLOOKUP($J26,'Grundlage UN-Lohn'!$M$2:$R$6,3),"0,00")))</f>
        <v>0,00</v>
      </c>
      <c r="Q26" s="202" t="str">
        <f>IF(ISBLANK($J26),"0,00",IF(AND($G26="Stunden",$M26="Ja"),VLOOKUP($J26,'Grundlage UN-Lohn'!$M$9:$R$13,4),IF(AND($G26="Monat",$M26="Ja"),VLOOKUP($J26,'Grundlage UN-Lohn'!$M$2:$R$6,4),"0,00")))</f>
        <v>0,00</v>
      </c>
      <c r="R26" s="202" t="str">
        <f>IF(ISBLANK($J26),"0,00",IF(AND($G26="Stunden",$N26="Ja"),VLOOKUP($J26,'Grundlage UN-Lohn'!$M$9:$R$13,5),IF(AND($G26="Monat",$N26="Ja"),VLOOKUP($J26,'Grundlage UN-Lohn'!$M$2:$R$6,5),"0,00")))</f>
        <v>0,00</v>
      </c>
      <c r="S26" s="202" t="str">
        <f>IF(ISBLANK($J26),"0,00",IF(AND($G26="Stunden",$O26="Ja"),VLOOKUP($J26,'Grundlage UN-Lohn'!$M$9:$R$13,6),IF(AND($G26="Monat",$O26="Ja"),VLOOKUP($J26,'Grundlage UN-Lohn'!$M$2:$R$6,6),"0,00")))</f>
        <v>0,00</v>
      </c>
      <c r="T26" s="106">
        <f t="shared" si="2"/>
        <v>0</v>
      </c>
      <c r="U26" s="203">
        <f t="shared" si="1"/>
        <v>0</v>
      </c>
      <c r="V26" s="204"/>
    </row>
    <row r="27" spans="1:24" s="205" customFormat="1" x14ac:dyDescent="0.25">
      <c r="A27" s="197"/>
      <c r="B27" s="293">
        <f t="shared" si="0"/>
        <v>14</v>
      </c>
      <c r="C27" s="197"/>
      <c r="D27" s="99"/>
      <c r="E27" s="99"/>
      <c r="F27" s="99"/>
      <c r="G27" s="198"/>
      <c r="H27" s="198"/>
      <c r="I27" s="199"/>
      <c r="J27" s="200"/>
      <c r="K27" s="292" t="str">
        <f>IF(ISBLANK($J27),"0,00",IF($G27="Stunden",VLOOKUP($J27,'Grundlage UN-Lohn'!$M$9:$R$13,2),IF($G27="Monat",VLOOKUP($J27,'Grundlage UN-Lohn'!$M$2:$R$6,2),"0,00")))</f>
        <v>0,00</v>
      </c>
      <c r="L27" s="201"/>
      <c r="M27" s="201"/>
      <c r="N27" s="201"/>
      <c r="O27" s="201"/>
      <c r="P27" s="202" t="str">
        <f>IF(ISBLANK($J27),"0,00",IF(AND($G27="Stunden",$L27="Ja"),VLOOKUP($J27,'Grundlage UN-Lohn'!$M$9:$R$13,3),IF(AND($G27="Monat",$L27="Ja"),VLOOKUP($J27,'Grundlage UN-Lohn'!$M$2:$R$6,3),"0,00")))</f>
        <v>0,00</v>
      </c>
      <c r="Q27" s="202" t="str">
        <f>IF(ISBLANK($J27),"0,00",IF(AND($G27="Stunden",$M27="Ja"),VLOOKUP($J27,'Grundlage UN-Lohn'!$M$9:$R$13,4),IF(AND($G27="Monat",$M27="Ja"),VLOOKUP($J27,'Grundlage UN-Lohn'!$M$2:$R$6,4),"0,00")))</f>
        <v>0,00</v>
      </c>
      <c r="R27" s="202" t="str">
        <f>IF(ISBLANK($J27),"0,00",IF(AND($G27="Stunden",$N27="Ja"),VLOOKUP($J27,'Grundlage UN-Lohn'!$M$9:$R$13,5),IF(AND($G27="Monat",$N27="Ja"),VLOOKUP($J27,'Grundlage UN-Lohn'!$M$2:$R$6,5),"0,00")))</f>
        <v>0,00</v>
      </c>
      <c r="S27" s="202" t="str">
        <f>IF(ISBLANK($J27),"0,00",IF(AND($G27="Stunden",$O27="Ja"),VLOOKUP($J27,'Grundlage UN-Lohn'!$M$9:$R$13,6),IF(AND($G27="Monat",$O27="Ja"),VLOOKUP($J27,'Grundlage UN-Lohn'!$M$2:$R$6,6),"0,00")))</f>
        <v>0,00</v>
      </c>
      <c r="T27" s="106">
        <f t="shared" si="2"/>
        <v>0</v>
      </c>
      <c r="U27" s="203">
        <f t="shared" si="1"/>
        <v>0</v>
      </c>
      <c r="V27" s="204"/>
    </row>
    <row r="28" spans="1:24" s="205" customFormat="1" x14ac:dyDescent="0.25">
      <c r="A28" s="197"/>
      <c r="B28" s="293">
        <f t="shared" si="0"/>
        <v>15</v>
      </c>
      <c r="C28" s="197"/>
      <c r="D28" s="99"/>
      <c r="E28" s="99"/>
      <c r="F28" s="99"/>
      <c r="G28" s="198"/>
      <c r="H28" s="198"/>
      <c r="I28" s="199"/>
      <c r="J28" s="200"/>
      <c r="K28" s="292" t="str">
        <f>IF(ISBLANK($J28),"0,00",IF($G28="Stunden",VLOOKUP($J28,'Grundlage UN-Lohn'!$M$9:$R$13,2),IF($G28="Monat",VLOOKUP($J28,'Grundlage UN-Lohn'!$M$2:$R$6,2),"0,00")))</f>
        <v>0,00</v>
      </c>
      <c r="L28" s="201"/>
      <c r="M28" s="201"/>
      <c r="N28" s="201"/>
      <c r="O28" s="201"/>
      <c r="P28" s="202" t="str">
        <f>IF(ISBLANK($J28),"0,00",IF(AND($G28="Stunden",$L28="Ja"),VLOOKUP($J28,'Grundlage UN-Lohn'!$M$9:$R$13,3),IF(AND($G28="Monat",$L28="Ja"),VLOOKUP($J28,'Grundlage UN-Lohn'!$M$2:$R$6,3),"0,00")))</f>
        <v>0,00</v>
      </c>
      <c r="Q28" s="202" t="str">
        <f>IF(ISBLANK($J28),"0,00",IF(AND($G28="Stunden",$M28="Ja"),VLOOKUP($J28,'Grundlage UN-Lohn'!$M$9:$R$13,4),IF(AND($G28="Monat",$M28="Ja"),VLOOKUP($J28,'Grundlage UN-Lohn'!$M$2:$R$6,4),"0,00")))</f>
        <v>0,00</v>
      </c>
      <c r="R28" s="202" t="str">
        <f>IF(ISBLANK($J28),"0,00",IF(AND($G28="Stunden",$N28="Ja"),VLOOKUP($J28,'Grundlage UN-Lohn'!$M$9:$R$13,5),IF(AND($G28="Monat",$N28="Ja"),VLOOKUP($J28,'Grundlage UN-Lohn'!$M$2:$R$6,5),"0,00")))</f>
        <v>0,00</v>
      </c>
      <c r="S28" s="202" t="str">
        <f>IF(ISBLANK($J28),"0,00",IF(AND($G28="Stunden",$O28="Ja"),VLOOKUP($J28,'Grundlage UN-Lohn'!$M$9:$R$13,6),IF(AND($G28="Monat",$O28="Ja"),VLOOKUP($J28,'Grundlage UN-Lohn'!$M$2:$R$6,6),"0,00")))</f>
        <v>0,00</v>
      </c>
      <c r="T28" s="106">
        <f t="shared" si="2"/>
        <v>0</v>
      </c>
      <c r="U28" s="203">
        <f t="shared" si="1"/>
        <v>0</v>
      </c>
      <c r="V28" s="204"/>
    </row>
    <row r="29" spans="1:24" s="205" customFormat="1" x14ac:dyDescent="0.25">
      <c r="A29" s="197"/>
      <c r="B29" s="293">
        <f t="shared" si="0"/>
        <v>16</v>
      </c>
      <c r="C29" s="197"/>
      <c r="D29" s="99"/>
      <c r="E29" s="99"/>
      <c r="F29" s="99"/>
      <c r="G29" s="198"/>
      <c r="H29" s="198"/>
      <c r="I29" s="199"/>
      <c r="J29" s="200"/>
      <c r="K29" s="292" t="str">
        <f>IF(ISBLANK($J29),"0,00",IF($G29="Stunden",VLOOKUP($J29,'Grundlage UN-Lohn'!$M$9:$R$13,2),IF($G29="Monat",VLOOKUP($J29,'Grundlage UN-Lohn'!$M$2:$R$6,2),"0,00")))</f>
        <v>0,00</v>
      </c>
      <c r="L29" s="201"/>
      <c r="M29" s="201"/>
      <c r="N29" s="201"/>
      <c r="O29" s="201"/>
      <c r="P29" s="202" t="str">
        <f>IF(ISBLANK($J29),"0,00",IF(AND($G29="Stunden",$L29="Ja"),VLOOKUP($J29,'Grundlage UN-Lohn'!$M$9:$R$13,3),IF(AND($G29="Monat",$L29="Ja"),VLOOKUP($J29,'Grundlage UN-Lohn'!$M$2:$R$6,3),"0,00")))</f>
        <v>0,00</v>
      </c>
      <c r="Q29" s="202" t="str">
        <f>IF(ISBLANK($J29),"0,00",IF(AND($G29="Stunden",$M29="Ja"),VLOOKUP($J29,'Grundlage UN-Lohn'!$M$9:$R$13,4),IF(AND($G29="Monat",$M29="Ja"),VLOOKUP($J29,'Grundlage UN-Lohn'!$M$2:$R$6,4),"0,00")))</f>
        <v>0,00</v>
      </c>
      <c r="R29" s="202" t="str">
        <f>IF(ISBLANK($J29),"0,00",IF(AND($G29="Stunden",$N29="Ja"),VLOOKUP($J29,'Grundlage UN-Lohn'!$M$9:$R$13,5),IF(AND($G29="Monat",$N29="Ja"),VLOOKUP($J29,'Grundlage UN-Lohn'!$M$2:$R$6,5),"0,00")))</f>
        <v>0,00</v>
      </c>
      <c r="S29" s="202" t="str">
        <f>IF(ISBLANK($J29),"0,00",IF(AND($G29="Stunden",$O29="Ja"),VLOOKUP($J29,'Grundlage UN-Lohn'!$M$9:$R$13,6),IF(AND($G29="Monat",$O29="Ja"),VLOOKUP($J29,'Grundlage UN-Lohn'!$M$2:$R$6,6),"0,00")))</f>
        <v>0,00</v>
      </c>
      <c r="T29" s="106">
        <f t="shared" si="2"/>
        <v>0</v>
      </c>
      <c r="U29" s="203">
        <f t="shared" si="1"/>
        <v>0</v>
      </c>
      <c r="V29" s="204"/>
    </row>
    <row r="30" spans="1:24" s="205" customFormat="1" x14ac:dyDescent="0.25">
      <c r="A30" s="197"/>
      <c r="B30" s="293">
        <f t="shared" si="0"/>
        <v>17</v>
      </c>
      <c r="C30" s="197"/>
      <c r="D30" s="99"/>
      <c r="E30" s="99"/>
      <c r="F30" s="99"/>
      <c r="G30" s="198"/>
      <c r="H30" s="198"/>
      <c r="I30" s="199"/>
      <c r="J30" s="200"/>
      <c r="K30" s="292" t="str">
        <f>IF(ISBLANK($J30),"0,00",IF($G30="Stunden",VLOOKUP($J30,'Grundlage UN-Lohn'!$M$9:$R$13,2),IF($G30="Monat",VLOOKUP($J30,'Grundlage UN-Lohn'!$M$2:$R$6,2),"0,00")))</f>
        <v>0,00</v>
      </c>
      <c r="L30" s="201"/>
      <c r="M30" s="201"/>
      <c r="N30" s="201"/>
      <c r="O30" s="201"/>
      <c r="P30" s="202" t="str">
        <f>IF(ISBLANK($J30),"0,00",IF(AND($G30="Stunden",$L30="Ja"),VLOOKUP($J30,'Grundlage UN-Lohn'!$M$9:$R$13,3),IF(AND($G30="Monat",$L30="Ja"),VLOOKUP($J30,'Grundlage UN-Lohn'!$M$2:$R$6,3),"0,00")))</f>
        <v>0,00</v>
      </c>
      <c r="Q30" s="202" t="str">
        <f>IF(ISBLANK($J30),"0,00",IF(AND($G30="Stunden",$M30="Ja"),VLOOKUP($J30,'Grundlage UN-Lohn'!$M$9:$R$13,4),IF(AND($G30="Monat",$M30="Ja"),VLOOKUP($J30,'Grundlage UN-Lohn'!$M$2:$R$6,4),"0,00")))</f>
        <v>0,00</v>
      </c>
      <c r="R30" s="202" t="str">
        <f>IF(ISBLANK($J30),"0,00",IF(AND($G30="Stunden",$N30="Ja"),VLOOKUP($J30,'Grundlage UN-Lohn'!$M$9:$R$13,5),IF(AND($G30="Monat",$N30="Ja"),VLOOKUP($J30,'Grundlage UN-Lohn'!$M$2:$R$6,5),"0,00")))</f>
        <v>0,00</v>
      </c>
      <c r="S30" s="202" t="str">
        <f>IF(ISBLANK($J30),"0,00",IF(AND($G30="Stunden",$O30="Ja"),VLOOKUP($J30,'Grundlage UN-Lohn'!$M$9:$R$13,6),IF(AND($G30="Monat",$O30="Ja"),VLOOKUP($J30,'Grundlage UN-Lohn'!$M$2:$R$6,6),"0,00")))</f>
        <v>0,00</v>
      </c>
      <c r="T30" s="106">
        <f t="shared" si="2"/>
        <v>0</v>
      </c>
      <c r="U30" s="203">
        <f t="shared" si="1"/>
        <v>0</v>
      </c>
      <c r="V30" s="204"/>
    </row>
    <row r="31" spans="1:24" x14ac:dyDescent="0.25">
      <c r="B31" s="88"/>
      <c r="C31" s="88"/>
      <c r="D31" s="112"/>
      <c r="E31" s="112"/>
      <c r="F31" s="112"/>
      <c r="G31" s="112"/>
      <c r="H31" s="112"/>
      <c r="I31" s="112"/>
      <c r="J31" s="112"/>
      <c r="K31" s="112"/>
      <c r="L31" s="112"/>
      <c r="M31" s="112"/>
      <c r="N31" s="112"/>
      <c r="O31" s="112"/>
      <c r="P31" s="112"/>
      <c r="Q31" s="112"/>
      <c r="R31" s="112"/>
      <c r="S31" s="227"/>
      <c r="T31" s="227"/>
      <c r="U31" s="206">
        <f>SUM(U14:U30)</f>
        <v>0</v>
      </c>
    </row>
    <row r="32" spans="1:24" x14ac:dyDescent="0.25">
      <c r="B32" s="85"/>
      <c r="C32" s="85"/>
      <c r="D32" s="85"/>
      <c r="E32" s="85"/>
      <c r="F32" s="85"/>
      <c r="G32" s="85"/>
      <c r="H32" s="85"/>
      <c r="I32" s="85"/>
      <c r="J32" s="85"/>
      <c r="K32" s="85"/>
      <c r="L32" s="85"/>
      <c r="M32" s="85"/>
      <c r="N32" s="85"/>
      <c r="O32" s="85"/>
      <c r="P32" s="85"/>
      <c r="Q32" s="85"/>
      <c r="R32" s="85"/>
      <c r="S32" s="85"/>
      <c r="T32" s="85"/>
      <c r="U32" s="85"/>
      <c r="V32" s="85"/>
      <c r="W32" s="85"/>
      <c r="X32" s="85"/>
    </row>
    <row r="34" spans="2:22" ht="27" customHeight="1" x14ac:dyDescent="0.25"/>
    <row r="35" spans="2:22" x14ac:dyDescent="0.25">
      <c r="B35" s="326" t="s">
        <v>146</v>
      </c>
      <c r="C35" s="326"/>
      <c r="D35" s="326"/>
      <c r="E35" s="326"/>
      <c r="F35" s="326"/>
      <c r="G35" s="326"/>
      <c r="H35" s="326"/>
      <c r="I35" s="326"/>
      <c r="J35" s="326"/>
      <c r="K35" s="326"/>
      <c r="L35" s="326"/>
      <c r="M35" s="326"/>
      <c r="N35" s="326"/>
      <c r="O35" s="326"/>
      <c r="P35" s="326"/>
      <c r="Q35" s="326"/>
      <c r="R35" s="326"/>
      <c r="S35" s="326"/>
      <c r="T35" s="326"/>
      <c r="U35" s="326"/>
      <c r="V35" s="326"/>
    </row>
    <row r="36" spans="2:22" x14ac:dyDescent="0.25">
      <c r="F36" s="207"/>
      <c r="G36" s="207"/>
      <c r="H36" s="207"/>
      <c r="I36" s="207"/>
    </row>
    <row r="37" spans="2:22" x14ac:dyDescent="0.25">
      <c r="F37" s="207"/>
      <c r="G37" s="207"/>
      <c r="H37" s="207"/>
      <c r="I37" s="207"/>
    </row>
    <row r="38" spans="2:22" x14ac:dyDescent="0.25">
      <c r="F38" s="207"/>
      <c r="G38" s="207"/>
      <c r="H38" s="207"/>
      <c r="I38" s="207"/>
    </row>
    <row r="39" spans="2:22" x14ac:dyDescent="0.25">
      <c r="F39" s="207"/>
      <c r="G39" s="207"/>
      <c r="H39" s="207"/>
      <c r="I39" s="207"/>
    </row>
  </sheetData>
  <sheetProtection algorithmName="SHA-512" hashValue="egXkXdXfl2SZ4HMwOBuAqUkPAiukoJHEpskO4C2gjykjro7RV4hVZuJAi8LjOHhanolLB34Q0oG4ETaCkr0I7A==" saltValue="peOnYD9fJnr6F2Cdnt4sCw==" spinCount="100000" sheet="1" objects="1" scenarios="1"/>
  <mergeCells count="26">
    <mergeCell ref="B7:E7"/>
    <mergeCell ref="F7:J7"/>
    <mergeCell ref="G11:G12"/>
    <mergeCell ref="H11:H12"/>
    <mergeCell ref="I11:I12"/>
    <mergeCell ref="J11:J12"/>
    <mergeCell ref="B3:V3"/>
    <mergeCell ref="B5:E5"/>
    <mergeCell ref="F5:J5"/>
    <mergeCell ref="B6:E6"/>
    <mergeCell ref="F6:J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s>
  <conditionalFormatting sqref="L14:O30">
    <cfRule type="containsText" dxfId="1"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3:FZ33"/>
  <sheetViews>
    <sheetView showGridLines="0" workbookViewId="0">
      <selection activeCell="O21" sqref="O21"/>
    </sheetView>
  </sheetViews>
  <sheetFormatPr baseColWidth="10" defaultColWidth="11.42578125" defaultRowHeight="14.25" x14ac:dyDescent="0.2"/>
  <cols>
    <col min="1" max="1" width="9.140625" style="85" customWidth="1"/>
    <col min="2" max="2" width="9.28515625" style="85" customWidth="1"/>
    <col min="3" max="3" width="16" style="85" customWidth="1"/>
    <col min="4" max="5" width="24" style="85" customWidth="1"/>
    <col min="6" max="6" width="23.7109375" style="85" customWidth="1"/>
    <col min="7" max="7" width="20.85546875" style="85" customWidth="1"/>
    <col min="8" max="8" width="10.28515625" style="85" customWidth="1"/>
    <col min="9" max="9" width="22.85546875" style="85" customWidth="1"/>
    <col min="10" max="10" width="13.140625" style="85" customWidth="1"/>
    <col min="11" max="11" width="11.85546875" style="68" customWidth="1"/>
    <col min="12" max="12" width="10.28515625" style="68" customWidth="1"/>
    <col min="13" max="13" width="13.28515625" style="68" customWidth="1"/>
    <col min="14" max="14" width="11.42578125" style="68"/>
    <col min="15" max="15" width="44.140625" style="85" customWidth="1"/>
    <col min="16" max="16384" width="11.42578125" style="85"/>
  </cols>
  <sheetData>
    <row r="3" spans="1:182" s="58" customFormat="1" ht="15" x14ac:dyDescent="0.25">
      <c r="B3" s="311" t="str">
        <f>"zahlenmäßiger Nachweis - Anlage zum Auszahlungsantrag Nr."&amp;" "&amp;'Gesamtübersicht je AZ'!$C$3</f>
        <v xml:space="preserve">zahlenmäßiger Nachweis - Anlage zum Auszahlungsantrag Nr. </v>
      </c>
      <c r="C3" s="311"/>
      <c r="D3" s="311"/>
      <c r="E3" s="311"/>
      <c r="F3" s="311"/>
      <c r="G3" s="311"/>
      <c r="H3" s="311"/>
      <c r="I3" s="311"/>
      <c r="J3" s="311"/>
      <c r="K3" s="311"/>
      <c r="L3" s="311"/>
      <c r="M3" s="311"/>
      <c r="N3" s="311"/>
      <c r="O3" s="311"/>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28</v>
      </c>
    </row>
    <row r="6" spans="1:182" s="58" customFormat="1" ht="15" x14ac:dyDescent="0.25">
      <c r="B6" s="311" t="s">
        <v>8</v>
      </c>
      <c r="C6" s="311"/>
      <c r="D6" s="311"/>
      <c r="E6" s="311"/>
      <c r="F6" s="311"/>
      <c r="G6" s="311">
        <f>'Gesamtübersicht je AZ'!$B$7</f>
        <v>0</v>
      </c>
      <c r="H6" s="311"/>
      <c r="I6" s="311"/>
      <c r="J6" s="311"/>
      <c r="K6" s="311"/>
      <c r="L6" s="311"/>
      <c r="N6" s="60"/>
    </row>
    <row r="7" spans="1:182" s="58" customFormat="1" ht="15" x14ac:dyDescent="0.25">
      <c r="B7" s="311" t="s">
        <v>9</v>
      </c>
      <c r="C7" s="311"/>
      <c r="D7" s="311"/>
      <c r="E7" s="311"/>
      <c r="F7" s="311"/>
      <c r="G7" s="311">
        <f>'Gesamtübersicht je AZ'!$B$8</f>
        <v>0</v>
      </c>
      <c r="H7" s="311"/>
      <c r="I7" s="311"/>
      <c r="J7" s="311"/>
      <c r="K7" s="311"/>
      <c r="L7" s="311"/>
    </row>
    <row r="8" spans="1:182" s="58" customFormat="1" ht="15" x14ac:dyDescent="0.25">
      <c r="B8" s="306" t="s">
        <v>10</v>
      </c>
      <c r="C8" s="306"/>
      <c r="D8" s="306"/>
      <c r="E8" s="306"/>
      <c r="F8" s="306"/>
      <c r="G8" s="307">
        <f>'Gesamtübersicht je AZ'!$B$9</f>
        <v>0</v>
      </c>
      <c r="H8" s="307"/>
      <c r="I8" s="307"/>
      <c r="J8" s="307"/>
      <c r="K8" s="307"/>
      <c r="L8" s="307"/>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44" t="s">
        <v>114</v>
      </c>
      <c r="B10" s="344" t="s">
        <v>29</v>
      </c>
      <c r="C10" s="344" t="s">
        <v>112</v>
      </c>
      <c r="D10" s="344" t="s">
        <v>30</v>
      </c>
      <c r="E10" s="278" t="s">
        <v>298</v>
      </c>
      <c r="F10" s="344" t="s">
        <v>31</v>
      </c>
      <c r="G10" s="344" t="s">
        <v>32</v>
      </c>
      <c r="H10" s="344" t="s">
        <v>33</v>
      </c>
      <c r="I10" s="344" t="s">
        <v>34</v>
      </c>
      <c r="J10" s="125" t="s">
        <v>35</v>
      </c>
      <c r="K10" s="125" t="s">
        <v>36</v>
      </c>
      <c r="L10" s="125" t="s">
        <v>37</v>
      </c>
      <c r="M10" s="344" t="s">
        <v>38</v>
      </c>
      <c r="N10" s="125" t="s">
        <v>1</v>
      </c>
      <c r="O10" s="344" t="s">
        <v>134</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44"/>
      <c r="B11" s="344"/>
      <c r="C11" s="344"/>
      <c r="D11" s="344"/>
      <c r="E11" s="278"/>
      <c r="F11" s="344"/>
      <c r="G11" s="344"/>
      <c r="H11" s="344"/>
      <c r="I11" s="344"/>
      <c r="J11" s="126" t="s">
        <v>39</v>
      </c>
      <c r="K11" s="126" t="s">
        <v>2</v>
      </c>
      <c r="L11" s="126" t="s">
        <v>2</v>
      </c>
      <c r="M11" s="344"/>
      <c r="N11" s="126" t="s">
        <v>39</v>
      </c>
      <c r="O11" s="345"/>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66" t="s">
        <v>113</v>
      </c>
      <c r="B12" s="267" t="s">
        <v>40</v>
      </c>
      <c r="C12" s="268" t="s">
        <v>41</v>
      </c>
      <c r="D12" s="267" t="s">
        <v>42</v>
      </c>
      <c r="E12" s="267" t="s">
        <v>297</v>
      </c>
      <c r="F12" s="267" t="s">
        <v>43</v>
      </c>
      <c r="G12" s="267" t="s">
        <v>44</v>
      </c>
      <c r="H12" s="269" t="s">
        <v>45</v>
      </c>
      <c r="I12" s="270" t="s">
        <v>47</v>
      </c>
      <c r="J12" s="271" t="s">
        <v>48</v>
      </c>
      <c r="K12" s="272" t="s">
        <v>49</v>
      </c>
      <c r="L12" s="272" t="s">
        <v>50</v>
      </c>
      <c r="M12" s="269" t="s">
        <v>51</v>
      </c>
      <c r="N12" s="273" t="s">
        <v>52</v>
      </c>
      <c r="O12" s="274" t="s">
        <v>53</v>
      </c>
    </row>
    <row r="13" spans="1:182" s="68" customFormat="1" x14ac:dyDescent="0.2">
      <c r="A13" s="265"/>
      <c r="B13" s="255">
        <f t="shared" ref="B13:B29" si="0">ROW()-12</f>
        <v>1</v>
      </c>
      <c r="C13" s="256"/>
      <c r="D13" s="257"/>
      <c r="E13" s="257"/>
      <c r="F13" s="257"/>
      <c r="G13" s="257"/>
      <c r="H13" s="258"/>
      <c r="I13" s="259"/>
      <c r="J13" s="260"/>
      <c r="K13" s="261"/>
      <c r="L13" s="261"/>
      <c r="M13" s="258"/>
      <c r="N13" s="262">
        <f t="shared" ref="N13:N29" si="1">($J13-($J13*$L13))+(($J13-($J13*$L13))*$K13)</f>
        <v>0</v>
      </c>
      <c r="O13" s="263"/>
    </row>
    <row r="14" spans="1:182" s="68" customFormat="1" x14ac:dyDescent="0.2">
      <c r="A14" s="265"/>
      <c r="B14" s="255">
        <f t="shared" si="0"/>
        <v>2</v>
      </c>
      <c r="C14" s="256"/>
      <c r="D14" s="257"/>
      <c r="E14" s="257"/>
      <c r="F14" s="257"/>
      <c r="G14" s="257"/>
      <c r="H14" s="258"/>
      <c r="I14" s="259"/>
      <c r="J14" s="260"/>
      <c r="K14" s="261"/>
      <c r="L14" s="261"/>
      <c r="M14" s="258"/>
      <c r="N14" s="262">
        <f t="shared" si="1"/>
        <v>0</v>
      </c>
      <c r="O14" s="263"/>
    </row>
    <row r="15" spans="1:182" s="68" customFormat="1" x14ac:dyDescent="0.2">
      <c r="A15" s="265"/>
      <c r="B15" s="255">
        <f t="shared" si="0"/>
        <v>3</v>
      </c>
      <c r="C15" s="256"/>
      <c r="D15" s="257"/>
      <c r="E15" s="257"/>
      <c r="F15" s="257"/>
      <c r="G15" s="257"/>
      <c r="H15" s="258"/>
      <c r="I15" s="259"/>
      <c r="J15" s="260"/>
      <c r="K15" s="261"/>
      <c r="L15" s="261"/>
      <c r="M15" s="258"/>
      <c r="N15" s="262">
        <f t="shared" si="1"/>
        <v>0</v>
      </c>
      <c r="O15" s="263"/>
    </row>
    <row r="16" spans="1:182" s="68" customFormat="1" x14ac:dyDescent="0.2">
      <c r="A16" s="265"/>
      <c r="B16" s="255">
        <f t="shared" si="0"/>
        <v>4</v>
      </c>
      <c r="C16" s="256"/>
      <c r="D16" s="257"/>
      <c r="E16" s="257"/>
      <c r="F16" s="257"/>
      <c r="G16" s="257"/>
      <c r="H16" s="258"/>
      <c r="I16" s="259"/>
      <c r="J16" s="260"/>
      <c r="K16" s="261"/>
      <c r="L16" s="261"/>
      <c r="M16" s="258"/>
      <c r="N16" s="262">
        <f t="shared" si="1"/>
        <v>0</v>
      </c>
      <c r="O16" s="263"/>
    </row>
    <row r="17" spans="1:15" s="68" customFormat="1" x14ac:dyDescent="0.2">
      <c r="A17" s="265"/>
      <c r="B17" s="255">
        <f t="shared" si="0"/>
        <v>5</v>
      </c>
      <c r="C17" s="256"/>
      <c r="D17" s="257"/>
      <c r="E17" s="257"/>
      <c r="F17" s="257"/>
      <c r="G17" s="257"/>
      <c r="H17" s="258"/>
      <c r="I17" s="259"/>
      <c r="J17" s="260"/>
      <c r="K17" s="261"/>
      <c r="L17" s="261"/>
      <c r="M17" s="258"/>
      <c r="N17" s="262">
        <f t="shared" si="1"/>
        <v>0</v>
      </c>
      <c r="O17" s="263"/>
    </row>
    <row r="18" spans="1:15" s="68" customFormat="1" x14ac:dyDescent="0.2">
      <c r="A18" s="265"/>
      <c r="B18" s="255">
        <f t="shared" si="0"/>
        <v>6</v>
      </c>
      <c r="C18" s="256"/>
      <c r="D18" s="257"/>
      <c r="E18" s="257"/>
      <c r="F18" s="257"/>
      <c r="G18" s="257"/>
      <c r="H18" s="258"/>
      <c r="I18" s="259"/>
      <c r="J18" s="260"/>
      <c r="K18" s="261"/>
      <c r="L18" s="261"/>
      <c r="M18" s="264"/>
      <c r="N18" s="262">
        <f t="shared" si="1"/>
        <v>0</v>
      </c>
      <c r="O18" s="263"/>
    </row>
    <row r="19" spans="1:15" s="68" customFormat="1" x14ac:dyDescent="0.2">
      <c r="A19" s="265"/>
      <c r="B19" s="255">
        <f t="shared" si="0"/>
        <v>7</v>
      </c>
      <c r="C19" s="256"/>
      <c r="D19" s="257"/>
      <c r="E19" s="257"/>
      <c r="F19" s="257"/>
      <c r="G19" s="257"/>
      <c r="H19" s="258"/>
      <c r="I19" s="259"/>
      <c r="J19" s="260"/>
      <c r="K19" s="261"/>
      <c r="L19" s="261"/>
      <c r="M19" s="264"/>
      <c r="N19" s="262">
        <f t="shared" si="1"/>
        <v>0</v>
      </c>
      <c r="O19" s="263"/>
    </row>
    <row r="20" spans="1:15" s="68" customFormat="1" x14ac:dyDescent="0.2">
      <c r="A20" s="265"/>
      <c r="B20" s="255">
        <f t="shared" si="0"/>
        <v>8</v>
      </c>
      <c r="C20" s="256"/>
      <c r="D20" s="257"/>
      <c r="E20" s="257"/>
      <c r="F20" s="257"/>
      <c r="G20" s="257"/>
      <c r="H20" s="258"/>
      <c r="I20" s="259"/>
      <c r="J20" s="260"/>
      <c r="K20" s="261"/>
      <c r="L20" s="261"/>
      <c r="M20" s="264"/>
      <c r="N20" s="262">
        <f t="shared" si="1"/>
        <v>0</v>
      </c>
      <c r="O20" s="263"/>
    </row>
    <row r="21" spans="1:15" s="68" customFormat="1" x14ac:dyDescent="0.2">
      <c r="A21" s="265"/>
      <c r="B21" s="255">
        <f t="shared" si="0"/>
        <v>9</v>
      </c>
      <c r="C21" s="256"/>
      <c r="D21" s="257"/>
      <c r="E21" s="257"/>
      <c r="F21" s="257"/>
      <c r="G21" s="257"/>
      <c r="H21" s="258"/>
      <c r="I21" s="259"/>
      <c r="J21" s="260"/>
      <c r="K21" s="261"/>
      <c r="L21" s="261"/>
      <c r="M21" s="264"/>
      <c r="N21" s="262">
        <f t="shared" si="1"/>
        <v>0</v>
      </c>
      <c r="O21" s="263"/>
    </row>
    <row r="22" spans="1:15" s="68" customFormat="1" x14ac:dyDescent="0.2">
      <c r="A22" s="265"/>
      <c r="B22" s="255">
        <f t="shared" si="0"/>
        <v>10</v>
      </c>
      <c r="C22" s="256"/>
      <c r="D22" s="257"/>
      <c r="E22" s="257"/>
      <c r="F22" s="257"/>
      <c r="G22" s="257"/>
      <c r="H22" s="258"/>
      <c r="I22" s="259"/>
      <c r="J22" s="260"/>
      <c r="K22" s="261"/>
      <c r="L22" s="261"/>
      <c r="M22" s="264"/>
      <c r="N22" s="262">
        <f t="shared" si="1"/>
        <v>0</v>
      </c>
      <c r="O22" s="263"/>
    </row>
    <row r="23" spans="1:15" s="68" customFormat="1" x14ac:dyDescent="0.2">
      <c r="A23" s="265"/>
      <c r="B23" s="255">
        <f t="shared" si="0"/>
        <v>11</v>
      </c>
      <c r="C23" s="256"/>
      <c r="D23" s="257"/>
      <c r="E23" s="257"/>
      <c r="F23" s="257"/>
      <c r="G23" s="257"/>
      <c r="H23" s="258"/>
      <c r="I23" s="259"/>
      <c r="J23" s="260"/>
      <c r="K23" s="261"/>
      <c r="L23" s="261"/>
      <c r="M23" s="264"/>
      <c r="N23" s="262">
        <f t="shared" si="1"/>
        <v>0</v>
      </c>
      <c r="O23" s="263"/>
    </row>
    <row r="24" spans="1:15" s="68" customFormat="1" x14ac:dyDescent="0.2">
      <c r="A24" s="265"/>
      <c r="B24" s="255">
        <f t="shared" si="0"/>
        <v>12</v>
      </c>
      <c r="C24" s="256"/>
      <c r="D24" s="257"/>
      <c r="E24" s="257"/>
      <c r="F24" s="257"/>
      <c r="G24" s="257"/>
      <c r="H24" s="258"/>
      <c r="I24" s="259"/>
      <c r="J24" s="260"/>
      <c r="K24" s="261"/>
      <c r="L24" s="261"/>
      <c r="M24" s="264"/>
      <c r="N24" s="262">
        <f t="shared" si="1"/>
        <v>0</v>
      </c>
      <c r="O24" s="263"/>
    </row>
    <row r="25" spans="1:15" s="68" customFormat="1" x14ac:dyDescent="0.2">
      <c r="A25" s="265"/>
      <c r="B25" s="255">
        <f t="shared" si="0"/>
        <v>13</v>
      </c>
      <c r="C25" s="256"/>
      <c r="D25" s="257"/>
      <c r="E25" s="257"/>
      <c r="F25" s="257"/>
      <c r="G25" s="257"/>
      <c r="H25" s="258"/>
      <c r="I25" s="259"/>
      <c r="J25" s="260"/>
      <c r="K25" s="261"/>
      <c r="L25" s="261"/>
      <c r="M25" s="264"/>
      <c r="N25" s="262">
        <f t="shared" si="1"/>
        <v>0</v>
      </c>
      <c r="O25" s="263"/>
    </row>
    <row r="26" spans="1:15" s="68" customFormat="1" x14ac:dyDescent="0.2">
      <c r="A26" s="265"/>
      <c r="B26" s="255">
        <f t="shared" si="0"/>
        <v>14</v>
      </c>
      <c r="C26" s="256"/>
      <c r="D26" s="257"/>
      <c r="E26" s="257"/>
      <c r="F26" s="257"/>
      <c r="G26" s="257"/>
      <c r="H26" s="258"/>
      <c r="I26" s="259"/>
      <c r="J26" s="260"/>
      <c r="K26" s="261"/>
      <c r="L26" s="261"/>
      <c r="M26" s="264"/>
      <c r="N26" s="262">
        <f t="shared" si="1"/>
        <v>0</v>
      </c>
      <c r="O26" s="263"/>
    </row>
    <row r="27" spans="1:15" s="68" customFormat="1" x14ac:dyDescent="0.2">
      <c r="A27" s="265"/>
      <c r="B27" s="255">
        <f t="shared" si="0"/>
        <v>15</v>
      </c>
      <c r="C27" s="256"/>
      <c r="D27" s="257"/>
      <c r="E27" s="257"/>
      <c r="F27" s="257"/>
      <c r="G27" s="257"/>
      <c r="H27" s="258"/>
      <c r="I27" s="259"/>
      <c r="J27" s="260"/>
      <c r="K27" s="261"/>
      <c r="L27" s="261"/>
      <c r="M27" s="264"/>
      <c r="N27" s="262">
        <f t="shared" si="1"/>
        <v>0</v>
      </c>
      <c r="O27" s="263"/>
    </row>
    <row r="28" spans="1:15" s="68" customFormat="1" x14ac:dyDescent="0.2">
      <c r="A28" s="265"/>
      <c r="B28" s="255">
        <f t="shared" si="0"/>
        <v>16</v>
      </c>
      <c r="C28" s="256"/>
      <c r="D28" s="257"/>
      <c r="E28" s="257"/>
      <c r="F28" s="257"/>
      <c r="G28" s="257"/>
      <c r="H28" s="258"/>
      <c r="I28" s="259"/>
      <c r="J28" s="260"/>
      <c r="K28" s="261"/>
      <c r="L28" s="261"/>
      <c r="M28" s="264"/>
      <c r="N28" s="262">
        <f t="shared" si="1"/>
        <v>0</v>
      </c>
      <c r="O28" s="263"/>
    </row>
    <row r="29" spans="1:15" s="68" customFormat="1" x14ac:dyDescent="0.2">
      <c r="A29" s="265"/>
      <c r="B29" s="255">
        <f t="shared" si="0"/>
        <v>17</v>
      </c>
      <c r="C29" s="256"/>
      <c r="D29" s="257"/>
      <c r="E29" s="257"/>
      <c r="F29" s="257"/>
      <c r="G29" s="257"/>
      <c r="H29" s="258"/>
      <c r="I29" s="259"/>
      <c r="J29" s="260"/>
      <c r="K29" s="261"/>
      <c r="L29" s="261"/>
      <c r="M29" s="264"/>
      <c r="N29" s="262">
        <f t="shared" si="1"/>
        <v>0</v>
      </c>
      <c r="O29" s="263"/>
    </row>
    <row r="30" spans="1:15" s="68" customFormat="1" x14ac:dyDescent="0.2">
      <c r="B30" s="82"/>
      <c r="C30" s="82"/>
      <c r="D30" s="82"/>
      <c r="E30" s="82"/>
      <c r="F30" s="82"/>
      <c r="G30" s="82"/>
      <c r="H30" s="83"/>
      <c r="I30" s="169" t="s">
        <v>54</v>
      </c>
      <c r="J30" s="169">
        <f>SUM(J13:J29)</f>
        <v>0</v>
      </c>
      <c r="K30" s="170"/>
      <c r="L30" s="169"/>
      <c r="M30" s="170"/>
      <c r="N30" s="169">
        <f>SUM(N13:N29)</f>
        <v>0</v>
      </c>
      <c r="O30" s="82"/>
    </row>
    <row r="31" spans="1:15" s="68" customFormat="1" x14ac:dyDescent="0.2">
      <c r="B31" s="82"/>
      <c r="C31" s="82"/>
      <c r="D31" s="82"/>
      <c r="E31" s="82"/>
      <c r="F31" s="82"/>
      <c r="G31" s="82"/>
      <c r="H31" s="83"/>
      <c r="I31" s="84"/>
      <c r="J31" s="84"/>
      <c r="K31" s="84"/>
      <c r="L31" s="84"/>
      <c r="M31" s="84"/>
      <c r="N31" s="82"/>
      <c r="O31" s="82"/>
    </row>
    <row r="32" spans="1:15" s="68" customFormat="1" x14ac:dyDescent="0.2">
      <c r="B32" s="346" t="s">
        <v>55</v>
      </c>
      <c r="C32" s="346"/>
      <c r="D32" s="346"/>
      <c r="E32" s="346"/>
      <c r="F32" s="346"/>
      <c r="G32" s="346"/>
      <c r="H32" s="346"/>
      <c r="I32" s="346"/>
      <c r="J32" s="346"/>
      <c r="K32" s="346"/>
      <c r="L32" s="346"/>
      <c r="M32" s="346"/>
      <c r="N32" s="346"/>
    </row>
    <row r="33" spans="2:15" x14ac:dyDescent="0.2">
      <c r="B33" s="346" t="s">
        <v>56</v>
      </c>
      <c r="C33" s="346"/>
      <c r="D33" s="346"/>
      <c r="E33" s="346"/>
      <c r="F33" s="346"/>
      <c r="G33" s="346"/>
      <c r="H33" s="346"/>
      <c r="I33" s="346"/>
      <c r="J33" s="346"/>
      <c r="K33" s="346"/>
      <c r="L33" s="346"/>
      <c r="M33" s="346"/>
      <c r="N33" s="346"/>
      <c r="O33" s="68"/>
    </row>
  </sheetData>
  <mergeCells count="19">
    <mergeCell ref="B8:F8"/>
    <mergeCell ref="G8:L8"/>
    <mergeCell ref="B3:O3"/>
    <mergeCell ref="B6:F6"/>
    <mergeCell ref="G6:L6"/>
    <mergeCell ref="B7:F7"/>
    <mergeCell ref="G7:L7"/>
    <mergeCell ref="I10:I11"/>
    <mergeCell ref="M10:M11"/>
    <mergeCell ref="O10:O11"/>
    <mergeCell ref="B32:N32"/>
    <mergeCell ref="B33:N33"/>
    <mergeCell ref="G10:G11"/>
    <mergeCell ref="H10:H11"/>
    <mergeCell ref="A10:A11"/>
    <mergeCell ref="B10:B11"/>
    <mergeCell ref="C10:C11"/>
    <mergeCell ref="D10:D11"/>
    <mergeCell ref="F10:F11"/>
  </mergeCell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09.12.2024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Auswahlmöglichkeiten!$B$2:$B$7</xm:f>
          </x14:formula1>
          <xm:sqref>D13</xm:sqref>
        </x14:dataValidation>
        <x14:dataValidation type="list" allowBlank="1" showInputMessage="1" showErrorMessage="1">
          <x14:formula1>
            <xm:f>Auswahlmöglichkeiten!$B$2:$B$6</xm:f>
          </x14:formula1>
          <xm:sqref>D14:D29</xm:sqref>
        </x14:dataValidation>
        <x14:dataValidation type="list" allowBlank="1" showInputMessage="1" showErrorMessage="1">
          <x14:formula1>
            <xm:f>Auswahlmöglichkeiten!$I$2:$I$8</xm:f>
          </x14:formula1>
          <xm:sqref>E13:E29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Q25"/>
  <sheetViews>
    <sheetView showGridLines="0" workbookViewId="0">
      <selection activeCell="O21" sqref="O21"/>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40" customFormat="1" x14ac:dyDescent="0.25">
      <c r="B3" s="337" t="str">
        <f>"zahlenmäßiger Nachweis - Anlage zum Auszahlungsantrag" &amp; " " &amp; 'Gesamtübersicht je AZ'!$C$3</f>
        <v xml:space="preserve">zahlenmäßiger Nachweis - Anlage zum Auszahlungsantrag </v>
      </c>
      <c r="C3" s="338"/>
      <c r="D3" s="338"/>
      <c r="E3" s="338"/>
      <c r="F3" s="338"/>
      <c r="G3" s="9"/>
      <c r="H3" s="9"/>
      <c r="I3" s="9"/>
      <c r="J3" s="9"/>
      <c r="K3" s="9"/>
      <c r="L3" s="9"/>
      <c r="M3" s="9"/>
      <c r="N3" s="9"/>
      <c r="O3" s="9"/>
      <c r="P3" s="9"/>
      <c r="Q3" s="9"/>
    </row>
    <row r="4" spans="1:17" s="143" customFormat="1" x14ac:dyDescent="0.25">
      <c r="B4" s="141"/>
      <c r="C4" s="141"/>
      <c r="D4" s="141"/>
      <c r="E4" s="142"/>
      <c r="F4" s="142"/>
    </row>
    <row r="5" spans="1:17" s="9" customFormat="1" x14ac:dyDescent="0.25">
      <c r="C5" s="144"/>
      <c r="D5" s="144"/>
      <c r="E5" s="348" t="s">
        <v>28</v>
      </c>
      <c r="F5" s="348"/>
      <c r="G5" s="144"/>
      <c r="H5" s="144"/>
      <c r="I5" s="144"/>
      <c r="J5" s="144"/>
      <c r="K5" s="144"/>
      <c r="L5" s="144"/>
    </row>
    <row r="6" spans="1:17" s="140" customFormat="1" x14ac:dyDescent="0.25">
      <c r="C6" s="14"/>
      <c r="D6" s="43"/>
      <c r="E6" s="43"/>
      <c r="F6" s="43"/>
      <c r="G6" s="145"/>
      <c r="H6" s="48"/>
      <c r="M6" s="9"/>
      <c r="N6" s="9"/>
      <c r="O6" s="9"/>
      <c r="P6" s="9"/>
      <c r="Q6" s="9"/>
    </row>
    <row r="7" spans="1:17" s="140" customFormat="1" x14ac:dyDescent="0.25">
      <c r="B7" s="337" t="s">
        <v>105</v>
      </c>
      <c r="C7" s="338"/>
      <c r="D7" s="349">
        <f>'Gesamtübersicht je AZ'!$B$7</f>
        <v>0</v>
      </c>
      <c r="E7" s="349"/>
      <c r="F7" s="349"/>
      <c r="G7"/>
      <c r="M7" s="9"/>
      <c r="N7" s="9"/>
      <c r="O7" s="9"/>
      <c r="P7" s="9"/>
      <c r="Q7" s="9"/>
    </row>
    <row r="8" spans="1:17" s="140" customFormat="1" x14ac:dyDescent="0.25">
      <c r="B8" s="337" t="s">
        <v>9</v>
      </c>
      <c r="C8" s="338"/>
      <c r="D8" s="349">
        <f>'Gesamtübersicht je AZ'!$B$8</f>
        <v>0</v>
      </c>
      <c r="E8" s="349"/>
      <c r="F8" s="349"/>
      <c r="G8"/>
      <c r="L8" s="16"/>
      <c r="Q8" s="9"/>
    </row>
    <row r="9" spans="1:17" s="140" customFormat="1" ht="15" customHeight="1" x14ac:dyDescent="0.25">
      <c r="B9" s="337" t="s">
        <v>106</v>
      </c>
      <c r="C9" s="338"/>
      <c r="D9" s="347">
        <f>'Gesamtübersicht je AZ'!$B$9</f>
        <v>0</v>
      </c>
      <c r="E9" s="347"/>
      <c r="F9" s="347"/>
      <c r="G9"/>
      <c r="M9" s="9"/>
      <c r="N9" s="9"/>
      <c r="O9" s="9"/>
      <c r="P9" s="9"/>
      <c r="Q9" s="9"/>
    </row>
    <row r="11" spans="1:17" ht="30" x14ac:dyDescent="0.25">
      <c r="A11" s="171" t="s">
        <v>114</v>
      </c>
      <c r="B11" s="159" t="s">
        <v>107</v>
      </c>
      <c r="C11" s="160" t="s">
        <v>108</v>
      </c>
      <c r="D11" s="160" t="s">
        <v>109</v>
      </c>
      <c r="E11" s="161" t="s">
        <v>110</v>
      </c>
      <c r="F11" s="161" t="s">
        <v>134</v>
      </c>
    </row>
    <row r="12" spans="1:17" hidden="1" x14ac:dyDescent="0.25">
      <c r="A12" s="146" t="s">
        <v>113</v>
      </c>
      <c r="B12" s="146" t="s">
        <v>40</v>
      </c>
      <c r="C12" s="147" t="s">
        <v>41</v>
      </c>
      <c r="D12" s="148" t="s">
        <v>42</v>
      </c>
      <c r="E12" s="149" t="s">
        <v>43</v>
      </c>
      <c r="F12" s="149" t="s">
        <v>44</v>
      </c>
    </row>
    <row r="13" spans="1:17" s="154" customFormat="1" x14ac:dyDescent="0.25">
      <c r="A13" s="150"/>
      <c r="B13" s="296">
        <f t="shared" ref="B13:B25" si="0">ROW()-12</f>
        <v>1</v>
      </c>
      <c r="C13" s="151"/>
      <c r="D13" s="152"/>
      <c r="E13" s="153"/>
      <c r="F13" s="153"/>
    </row>
    <row r="14" spans="1:17" s="154" customFormat="1" x14ac:dyDescent="0.25">
      <c r="A14" s="150"/>
      <c r="B14" s="296">
        <f t="shared" si="0"/>
        <v>2</v>
      </c>
      <c r="C14" s="151"/>
      <c r="D14" s="152"/>
      <c r="E14" s="153"/>
      <c r="F14" s="153"/>
    </row>
    <row r="15" spans="1:17" s="154" customFormat="1" x14ac:dyDescent="0.25">
      <c r="A15" s="150"/>
      <c r="B15" s="296">
        <f t="shared" si="0"/>
        <v>3</v>
      </c>
      <c r="C15" s="151"/>
      <c r="D15" s="152"/>
      <c r="E15" s="153"/>
      <c r="F15" s="153"/>
    </row>
    <row r="16" spans="1:17" s="154" customFormat="1" x14ac:dyDescent="0.25">
      <c r="A16" s="150"/>
      <c r="B16" s="296">
        <f t="shared" si="0"/>
        <v>4</v>
      </c>
      <c r="C16" s="151"/>
      <c r="D16" s="152"/>
      <c r="E16" s="153"/>
      <c r="F16" s="153"/>
    </row>
    <row r="17" spans="1:6" s="154" customFormat="1" x14ac:dyDescent="0.25">
      <c r="A17" s="150"/>
      <c r="B17" s="296">
        <f t="shared" si="0"/>
        <v>5</v>
      </c>
      <c r="C17" s="151"/>
      <c r="D17" s="152"/>
      <c r="E17" s="153"/>
      <c r="F17" s="153"/>
    </row>
    <row r="18" spans="1:6" s="154" customFormat="1" x14ac:dyDescent="0.25">
      <c r="A18" s="150"/>
      <c r="B18" s="296">
        <f t="shared" si="0"/>
        <v>6</v>
      </c>
      <c r="C18" s="151"/>
      <c r="D18" s="152"/>
      <c r="E18" s="153"/>
      <c r="F18" s="153"/>
    </row>
    <row r="19" spans="1:6" s="154" customFormat="1" x14ac:dyDescent="0.25">
      <c r="A19" s="150"/>
      <c r="B19" s="296">
        <f t="shared" si="0"/>
        <v>7</v>
      </c>
      <c r="C19" s="151"/>
      <c r="D19" s="152"/>
      <c r="E19" s="153"/>
      <c r="F19" s="153"/>
    </row>
    <row r="20" spans="1:6" s="154" customFormat="1" x14ac:dyDescent="0.25">
      <c r="A20" s="150"/>
      <c r="B20" s="296">
        <f t="shared" si="0"/>
        <v>8</v>
      </c>
      <c r="C20" s="151"/>
      <c r="D20" s="152"/>
      <c r="E20" s="153"/>
      <c r="F20" s="153"/>
    </row>
    <row r="21" spans="1:6" s="154" customFormat="1" x14ac:dyDescent="0.25">
      <c r="A21" s="150"/>
      <c r="B21" s="296">
        <f t="shared" si="0"/>
        <v>9</v>
      </c>
      <c r="C21" s="151"/>
      <c r="D21" s="152"/>
      <c r="E21" s="153"/>
      <c r="F21" s="153"/>
    </row>
    <row r="22" spans="1:6" s="154" customFormat="1" x14ac:dyDescent="0.25">
      <c r="A22" s="150"/>
      <c r="B22" s="296">
        <f t="shared" si="0"/>
        <v>10</v>
      </c>
      <c r="C22" s="151"/>
      <c r="D22" s="152"/>
      <c r="E22" s="153"/>
      <c r="F22" s="153"/>
    </row>
    <row r="23" spans="1:6" s="154" customFormat="1" x14ac:dyDescent="0.25">
      <c r="A23" s="150"/>
      <c r="B23" s="296">
        <f t="shared" si="0"/>
        <v>11</v>
      </c>
      <c r="C23" s="151"/>
      <c r="D23" s="152"/>
      <c r="E23" s="153"/>
      <c r="F23" s="153"/>
    </row>
    <row r="24" spans="1:6" s="154" customFormat="1" x14ac:dyDescent="0.25">
      <c r="A24" s="150"/>
      <c r="B24" s="296">
        <f t="shared" si="0"/>
        <v>12</v>
      </c>
      <c r="C24" s="151"/>
      <c r="D24" s="152"/>
      <c r="E24" s="153"/>
      <c r="F24" s="153"/>
    </row>
    <row r="25" spans="1:6" s="154" customFormat="1" x14ac:dyDescent="0.25">
      <c r="A25" s="155"/>
      <c r="B25" s="297">
        <f t="shared" si="0"/>
        <v>13</v>
      </c>
      <c r="C25" s="156"/>
      <c r="D25" s="157"/>
      <c r="E25" s="158"/>
      <c r="F25" s="158"/>
    </row>
  </sheetData>
  <sheetProtection formatRows="0" insertRows="0" deleteRows="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09.12.2024</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4" customWidth="1"/>
    <col min="7" max="7" width="23.42578125" bestFit="1" customWidth="1"/>
    <col min="8" max="8" width="22.42578125" bestFit="1" customWidth="1"/>
  </cols>
  <sheetData>
    <row r="4" spans="1:10" x14ac:dyDescent="0.25">
      <c r="A4" s="114" t="s">
        <v>73</v>
      </c>
      <c r="B4" s="115"/>
      <c r="C4" s="115"/>
      <c r="D4" s="115"/>
    </row>
    <row r="5" spans="1:10" x14ac:dyDescent="0.25">
      <c r="A5" s="116" t="s">
        <v>74</v>
      </c>
      <c r="B5" s="115"/>
      <c r="C5" s="115"/>
      <c r="D5" s="115"/>
    </row>
    <row r="9" spans="1:10" x14ac:dyDescent="0.25">
      <c r="A9" s="350" t="s">
        <v>75</v>
      </c>
      <c r="B9" s="350"/>
      <c r="C9" s="350"/>
      <c r="D9" s="350"/>
    </row>
    <row r="10" spans="1:10" x14ac:dyDescent="0.25">
      <c r="A10" s="351" t="s">
        <v>76</v>
      </c>
      <c r="B10" s="351"/>
      <c r="C10" s="351"/>
      <c r="D10" s="351"/>
    </row>
    <row r="11" spans="1:10" x14ac:dyDescent="0.25">
      <c r="A11" s="117" t="s">
        <v>77</v>
      </c>
      <c r="B11" s="118" t="s">
        <v>78</v>
      </c>
      <c r="C11" s="117"/>
      <c r="D11" s="117"/>
      <c r="G11" t="s">
        <v>79</v>
      </c>
      <c r="H11" t="s">
        <v>80</v>
      </c>
      <c r="J11" t="s">
        <v>81</v>
      </c>
    </row>
    <row r="12" spans="1:10" x14ac:dyDescent="0.25">
      <c r="A12" s="119" t="s">
        <v>71</v>
      </c>
      <c r="B12" s="120">
        <v>42</v>
      </c>
      <c r="C12" s="120"/>
      <c r="D12" s="120"/>
      <c r="G12" s="121"/>
      <c r="H12" s="121"/>
      <c r="J12" t="s">
        <v>82</v>
      </c>
    </row>
    <row r="13" spans="1:10" x14ac:dyDescent="0.25">
      <c r="A13" s="119" t="s">
        <v>83</v>
      </c>
      <c r="B13" s="120">
        <v>31.5</v>
      </c>
      <c r="C13" s="120"/>
      <c r="D13" s="120"/>
      <c r="G13" s="121"/>
      <c r="H13" s="121"/>
      <c r="J13" t="s">
        <v>84</v>
      </c>
    </row>
    <row r="14" spans="1:10" x14ac:dyDescent="0.25">
      <c r="A14" s="119" t="s">
        <v>85</v>
      </c>
      <c r="B14" s="120">
        <v>30</v>
      </c>
      <c r="C14" s="120"/>
      <c r="D14" s="120"/>
      <c r="G14" s="121"/>
      <c r="H14" s="121"/>
    </row>
    <row r="15" spans="1:10" x14ac:dyDescent="0.25">
      <c r="A15" s="119" t="s">
        <v>86</v>
      </c>
      <c r="B15" s="120">
        <v>23</v>
      </c>
      <c r="C15" s="120"/>
      <c r="D15" s="120"/>
      <c r="G15" s="121"/>
      <c r="H15" s="121"/>
    </row>
    <row r="16" spans="1:10" x14ac:dyDescent="0.25">
      <c r="A16" s="119" t="s">
        <v>87</v>
      </c>
      <c r="B16" s="120">
        <v>19</v>
      </c>
      <c r="C16" s="120"/>
      <c r="D16" s="120"/>
      <c r="G16" s="121"/>
      <c r="H16" s="121"/>
    </row>
    <row r="17" spans="1:8" x14ac:dyDescent="0.25">
      <c r="A17" s="119"/>
      <c r="B17" s="120"/>
      <c r="C17" s="120"/>
      <c r="D17" s="120"/>
      <c r="G17" s="121"/>
      <c r="H17" s="121"/>
    </row>
    <row r="18" spans="1:8" x14ac:dyDescent="0.25">
      <c r="A18" s="119"/>
      <c r="B18" s="120"/>
      <c r="C18" s="120"/>
      <c r="D18" s="120"/>
      <c r="G18" s="121"/>
      <c r="H18" s="121"/>
    </row>
    <row r="19" spans="1:8" x14ac:dyDescent="0.25">
      <c r="A19" s="117" t="s">
        <v>77</v>
      </c>
      <c r="B19" s="117" t="s">
        <v>88</v>
      </c>
      <c r="C19" s="120"/>
      <c r="D19" s="120"/>
      <c r="G19" s="121"/>
      <c r="H19" s="121"/>
    </row>
    <row r="20" spans="1:8" x14ac:dyDescent="0.25">
      <c r="A20" s="119" t="s">
        <v>71</v>
      </c>
      <c r="B20" s="120">
        <v>7295</v>
      </c>
      <c r="C20" s="120"/>
      <c r="D20" s="120"/>
      <c r="G20" s="121"/>
      <c r="H20" s="121"/>
    </row>
    <row r="21" spans="1:8" x14ac:dyDescent="0.25">
      <c r="A21" s="119" t="s">
        <v>83</v>
      </c>
      <c r="B21" s="120">
        <v>5487</v>
      </c>
      <c r="C21" s="120"/>
      <c r="D21" s="120"/>
      <c r="G21" s="121"/>
      <c r="H21" s="121"/>
    </row>
    <row r="22" spans="1:8" x14ac:dyDescent="0.25">
      <c r="A22" s="119" t="s">
        <v>85</v>
      </c>
      <c r="B22" s="120">
        <v>5208</v>
      </c>
      <c r="C22" s="120"/>
      <c r="D22" s="120"/>
      <c r="G22" s="121"/>
      <c r="H22" s="121"/>
    </row>
    <row r="23" spans="1:8" x14ac:dyDescent="0.25">
      <c r="A23" s="119" t="s">
        <v>86</v>
      </c>
      <c r="B23" s="120">
        <v>3942</v>
      </c>
      <c r="C23" s="120"/>
      <c r="D23" s="120"/>
      <c r="G23" s="121"/>
      <c r="H23" s="121"/>
    </row>
    <row r="24" spans="1:8" x14ac:dyDescent="0.25">
      <c r="A24" s="119" t="s">
        <v>87</v>
      </c>
      <c r="B24" s="120">
        <v>3261</v>
      </c>
      <c r="C24" s="120"/>
      <c r="D24" s="120"/>
      <c r="G24" s="121"/>
      <c r="H24" s="121"/>
    </row>
    <row r="25" spans="1:8" x14ac:dyDescent="0.25">
      <c r="A25" s="119"/>
      <c r="B25" s="120"/>
      <c r="C25" s="120"/>
      <c r="D25" s="120"/>
      <c r="G25" s="121"/>
      <c r="H25" s="121"/>
    </row>
    <row r="26" spans="1:8" x14ac:dyDescent="0.25">
      <c r="A26" s="119"/>
      <c r="B26" s="120"/>
      <c r="C26" s="120"/>
      <c r="D26" s="120"/>
      <c r="G26" s="121"/>
      <c r="H26" s="121"/>
    </row>
    <row r="27" spans="1:8" x14ac:dyDescent="0.25">
      <c r="A27" s="117" t="s">
        <v>77</v>
      </c>
      <c r="B27" s="117" t="s">
        <v>89</v>
      </c>
      <c r="C27" s="120"/>
      <c r="D27" s="120"/>
      <c r="G27" s="121"/>
      <c r="H27" s="121"/>
    </row>
    <row r="28" spans="1:8" x14ac:dyDescent="0.25">
      <c r="A28" s="119" t="s">
        <v>71</v>
      </c>
      <c r="B28" s="120">
        <v>87537</v>
      </c>
      <c r="C28" s="120"/>
      <c r="D28" s="120"/>
      <c r="G28" s="121"/>
      <c r="H28" s="121"/>
    </row>
    <row r="29" spans="1:8" x14ac:dyDescent="0.25">
      <c r="A29" s="119" t="s">
        <v>83</v>
      </c>
      <c r="B29" s="120">
        <v>65841</v>
      </c>
      <c r="C29" s="120"/>
      <c r="D29" s="120"/>
      <c r="G29" s="121"/>
      <c r="H29" s="121"/>
    </row>
    <row r="30" spans="1:8" x14ac:dyDescent="0.25">
      <c r="A30" s="119" t="s">
        <v>85</v>
      </c>
      <c r="B30" s="120">
        <v>62495</v>
      </c>
      <c r="C30" s="120"/>
      <c r="D30" s="120"/>
      <c r="G30" s="121"/>
      <c r="H30" s="121"/>
    </row>
    <row r="31" spans="1:8" x14ac:dyDescent="0.25">
      <c r="A31" s="119" t="s">
        <v>86</v>
      </c>
      <c r="B31" s="120">
        <v>47301</v>
      </c>
      <c r="C31" s="120"/>
      <c r="D31" s="120"/>
      <c r="G31" s="121"/>
      <c r="H31" s="121"/>
    </row>
    <row r="32" spans="1:8" x14ac:dyDescent="0.25">
      <c r="A32" s="119" t="s">
        <v>87</v>
      </c>
      <c r="B32" s="120">
        <v>39134</v>
      </c>
      <c r="C32" s="120"/>
      <c r="D32" s="120"/>
      <c r="G32" s="121"/>
      <c r="H32" s="121"/>
    </row>
    <row r="33" spans="1:8" x14ac:dyDescent="0.25">
      <c r="A33" s="119"/>
      <c r="B33" s="120"/>
      <c r="C33" s="120"/>
      <c r="D33" s="120"/>
      <c r="G33" s="121"/>
      <c r="H33" s="121"/>
    </row>
    <row r="34" spans="1:8" x14ac:dyDescent="0.25">
      <c r="A34" s="119"/>
      <c r="B34" s="120"/>
      <c r="C34" s="120"/>
      <c r="D34" s="120"/>
      <c r="G34" s="121"/>
      <c r="H34" s="121"/>
    </row>
    <row r="35" spans="1:8" x14ac:dyDescent="0.25">
      <c r="A35" s="122"/>
      <c r="B35" s="122"/>
      <c r="C35" s="123"/>
      <c r="D35" s="123"/>
      <c r="G35" s="121"/>
      <c r="H35" s="121"/>
    </row>
    <row r="36" spans="1:8" x14ac:dyDescent="0.25">
      <c r="A36" s="351" t="s">
        <v>90</v>
      </c>
      <c r="B36" s="351"/>
      <c r="C36" s="351"/>
      <c r="D36" s="351"/>
      <c r="G36" s="121"/>
      <c r="H36" s="121"/>
    </row>
    <row r="37" spans="1:8" x14ac:dyDescent="0.25">
      <c r="A37" s="117" t="s">
        <v>77</v>
      </c>
      <c r="B37" s="118" t="s">
        <v>78</v>
      </c>
      <c r="C37" s="117"/>
      <c r="D37" s="117"/>
      <c r="G37" s="121"/>
      <c r="H37" s="121"/>
    </row>
    <row r="38" spans="1:8" x14ac:dyDescent="0.25">
      <c r="A38" s="119" t="s">
        <v>71</v>
      </c>
      <c r="B38" s="120">
        <v>47</v>
      </c>
      <c r="C38" s="120"/>
      <c r="D38" s="120"/>
      <c r="G38" s="121"/>
      <c r="H38" s="121"/>
    </row>
    <row r="39" spans="1:8" x14ac:dyDescent="0.25">
      <c r="A39" s="119" t="s">
        <v>83</v>
      </c>
      <c r="B39" s="120">
        <v>35.5</v>
      </c>
      <c r="C39" s="120"/>
      <c r="D39" s="120"/>
      <c r="G39" s="121"/>
      <c r="H39" s="121"/>
    </row>
    <row r="40" spans="1:8" x14ac:dyDescent="0.25">
      <c r="A40" s="119" t="s">
        <v>85</v>
      </c>
      <c r="B40" s="120">
        <v>34</v>
      </c>
      <c r="C40" s="120"/>
      <c r="D40" s="120"/>
      <c r="G40" s="121"/>
      <c r="H40" s="121"/>
    </row>
    <row r="41" spans="1:8" x14ac:dyDescent="0.25">
      <c r="A41" s="119" t="s">
        <v>86</v>
      </c>
      <c r="B41" s="120">
        <v>25.5</v>
      </c>
      <c r="C41" s="120"/>
      <c r="D41" s="120"/>
      <c r="G41" s="121"/>
      <c r="H41" s="121"/>
    </row>
    <row r="42" spans="1:8" x14ac:dyDescent="0.25">
      <c r="A42" s="119" t="s">
        <v>87</v>
      </c>
      <c r="B42" s="120">
        <v>21</v>
      </c>
      <c r="C42" s="120"/>
      <c r="D42" s="120"/>
      <c r="G42" s="121"/>
      <c r="H42" s="121"/>
    </row>
    <row r="43" spans="1:8" x14ac:dyDescent="0.25">
      <c r="A43" s="119"/>
      <c r="B43" s="120"/>
      <c r="C43" s="120"/>
      <c r="D43" s="120"/>
      <c r="G43" s="121"/>
      <c r="H43" s="121"/>
    </row>
    <row r="45" spans="1:8" x14ac:dyDescent="0.25">
      <c r="A45" s="117" t="s">
        <v>77</v>
      </c>
      <c r="B45" s="117" t="s">
        <v>88</v>
      </c>
    </row>
    <row r="46" spans="1:8" x14ac:dyDescent="0.25">
      <c r="A46" s="119" t="s">
        <v>71</v>
      </c>
      <c r="B46" s="120">
        <v>8207</v>
      </c>
    </row>
    <row r="47" spans="1:8" x14ac:dyDescent="0.25">
      <c r="A47" s="119" t="s">
        <v>83</v>
      </c>
      <c r="B47" s="120">
        <v>6173</v>
      </c>
    </row>
    <row r="48" spans="1:8" x14ac:dyDescent="0.25">
      <c r="A48" s="119" t="s">
        <v>85</v>
      </c>
      <c r="B48" s="120">
        <v>5859</v>
      </c>
    </row>
    <row r="49" spans="1:2" x14ac:dyDescent="0.25">
      <c r="A49" s="119" t="s">
        <v>86</v>
      </c>
      <c r="B49" s="120">
        <v>4434</v>
      </c>
    </row>
    <row r="50" spans="1:2" x14ac:dyDescent="0.25">
      <c r="A50" s="119" t="s">
        <v>87</v>
      </c>
      <c r="B50" s="120">
        <v>3669</v>
      </c>
    </row>
    <row r="51" spans="1:2" x14ac:dyDescent="0.25">
      <c r="A51" s="119"/>
      <c r="B51" s="120"/>
    </row>
    <row r="53" spans="1:2" x14ac:dyDescent="0.25">
      <c r="A53" s="117" t="s">
        <v>77</v>
      </c>
      <c r="B53" s="117" t="s">
        <v>89</v>
      </c>
    </row>
    <row r="54" spans="1:2" x14ac:dyDescent="0.25">
      <c r="A54" s="119" t="s">
        <v>71</v>
      </c>
      <c r="B54" s="120">
        <v>0</v>
      </c>
    </row>
    <row r="55" spans="1:2" x14ac:dyDescent="0.25">
      <c r="A55" s="119" t="s">
        <v>83</v>
      </c>
      <c r="B55" s="120">
        <v>0</v>
      </c>
    </row>
    <row r="56" spans="1:2" x14ac:dyDescent="0.25">
      <c r="A56" s="119" t="s">
        <v>85</v>
      </c>
      <c r="B56" s="120">
        <v>0</v>
      </c>
    </row>
    <row r="57" spans="1:2" x14ac:dyDescent="0.25">
      <c r="A57" s="119" t="s">
        <v>86</v>
      </c>
      <c r="B57" s="120">
        <v>0</v>
      </c>
    </row>
    <row r="58" spans="1:2" x14ac:dyDescent="0.25">
      <c r="A58" s="119" t="s">
        <v>87</v>
      </c>
      <c r="B58" s="120">
        <v>0</v>
      </c>
    </row>
    <row r="59" spans="1:2" x14ac:dyDescent="0.25">
      <c r="A59" s="119"/>
      <c r="B59" s="120"/>
    </row>
  </sheetData>
  <mergeCells count="3">
    <mergeCell ref="A9:D9"/>
    <mergeCell ref="A10:D10"/>
    <mergeCell ref="A36:D36"/>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Personalausgaben</vt:lpstr>
      <vt:lpstr>Personal (VKO) alt</vt:lpstr>
      <vt:lpstr>Personal direkte Ausgaben</vt:lpstr>
      <vt:lpstr>Unternehmerlohn</vt:lpstr>
      <vt:lpstr>Investitionen Sachausgaben</vt:lpstr>
      <vt:lpstr>Meilensteine</vt:lpstr>
      <vt:lpstr>Grundlagen VKO neu</vt:lpstr>
      <vt:lpstr>Grundlagen VKO alt</vt:lpstr>
      <vt:lpstr>Grundlage UN-Lohn</vt:lpstr>
      <vt:lpstr>Auswahlmöglichkeiten</vt:lpstr>
      <vt:lpstr>'Gesamtübersicht je AZ'!Druckbereich</vt:lpstr>
      <vt:lpstr>'Gesamtübersicht je Vorhaben'!Druckbereich</vt:lpstr>
      <vt:lpstr>'Investitionen Sachausgaben'!Druckbereich</vt:lpstr>
      <vt:lpstr>Meilensteine!Druckbereich</vt:lpstr>
      <vt:lpstr>'Personal (VKO) alt'!Druckbereich</vt:lpstr>
      <vt:lpstr>'Personal direkte Ausgaben'!Druckbereich</vt:lpstr>
      <vt:lpstr>Personalausgaben!Druckbereich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Herda, Marius</cp:lastModifiedBy>
  <cp:lastPrinted>2024-12-09T14:29:10Z</cp:lastPrinted>
  <dcterms:created xsi:type="dcterms:W3CDTF">2024-10-21T08:32:58Z</dcterms:created>
  <dcterms:modified xsi:type="dcterms:W3CDTF">2025-05-22T10:31:10Z</dcterms:modified>
</cp:coreProperties>
</file>