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3\03_Mitarbeiterordner\8094 Seifert\OAS\zmN\Final\"/>
    </mc:Choice>
  </mc:AlternateContent>
  <workbookProtection workbookAlgorithmName="SHA-512" workbookHashValue="rbyq+aoe+UCKjN5WZK5wI1rgo80qQtR3vSPZeRiXaOBz0QxR6u07svRnFzZOS3BlUp7iMzS9jARnfi8mYJNc6A==" workbookSaltValue="mzdACJJvM4vrQSm/qLQHDg==" workbookSpinCount="100000" lockStructure="1"/>
  <bookViews>
    <workbookView xWindow="0" yWindow="0" windowWidth="23040" windowHeight="10500" tabRatio="803"/>
  </bookViews>
  <sheets>
    <sheet name="Gesamtübersicht je AZ" sheetId="2" r:id="rId1"/>
    <sheet name="Gesamtübersicht je Vorhaben" sheetId="15" state="hidden" r:id="rId2"/>
    <sheet name="Investitionen Sachausgaben" sheetId="4" r:id="rId3"/>
    <sheet name="Meilensteine" sheetId="8" state="hidden"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308103</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22</definedName>
    <definedName name="_xlnm.Print_Area" localSheetId="0">'Gesamtübersicht je AZ'!$A$1:$E$34</definedName>
    <definedName name="_xlnm.Print_Area" localSheetId="1">'Gesamtübersicht je Vorhaben'!$A$1:$E$34</definedName>
    <definedName name="_xlnm.Print_Area" localSheetId="2">'Investitionen Sachausgaben'!$B$1:$O$36</definedName>
    <definedName name="_xlnm.Print_Area" localSheetId="3">Meilensteine!$B$1:$F$25</definedName>
    <definedName name="_xlnm.Print_Area" localSheetId="6">'Personal (VKO) alt'!$B$1:$O$30</definedName>
    <definedName name="_xlnm.Print_Area" localSheetId="4">'Personal (VKO) neu '!$B$1:$O$30</definedName>
    <definedName name="_xlnm.Print_Area" localSheetId="10">'Personal direkte Ausgaben'!$A$1:$L$39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4" l="1"/>
  <c r="B3" i="4"/>
  <c r="B24" i="2" l="1"/>
  <c r="D20" i="15"/>
  <c r="D21" i="15"/>
  <c r="D22" i="15"/>
  <c r="D23" i="15"/>
  <c r="D25" i="15"/>
  <c r="D26" i="15"/>
  <c r="D27" i="15"/>
  <c r="D28" i="15"/>
  <c r="D29" i="15"/>
  <c r="C27" i="2"/>
  <c r="D24" i="15" l="1"/>
  <c r="D30" i="15"/>
  <c r="B3" i="12" l="1"/>
  <c r="B3" i="10"/>
  <c r="B3" i="5"/>
  <c r="B3" i="8"/>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1"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33" i="4"/>
  <c r="N32" i="4"/>
  <c r="B32" i="4"/>
  <c r="N31" i="4"/>
  <c r="B31" i="4"/>
  <c r="N30" i="4"/>
  <c r="B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0" i="2"/>
  <c r="G18" i="2" s="1"/>
  <c r="C25" i="2" l="1"/>
  <c r="C25" i="15"/>
  <c r="C26" i="2"/>
  <c r="C26" i="15"/>
  <c r="C28" i="2"/>
  <c r="C28" i="15"/>
  <c r="C20" i="2"/>
  <c r="C24" i="2" s="1"/>
  <c r="C29" i="15"/>
  <c r="C29" i="2"/>
  <c r="N33" i="4"/>
  <c r="N30" i="5"/>
  <c r="C20" i="15" s="1"/>
  <c r="M30" i="5"/>
  <c r="B32" i="2"/>
  <c r="C24" i="15" l="1"/>
  <c r="C30" i="15" s="1"/>
  <c r="C30" i="2"/>
  <c r="C31" i="2"/>
  <c r="B42" i="15" s="1"/>
  <c r="C31" i="15" l="1"/>
  <c r="B41" i="15" s="1"/>
  <c r="B40" i="15"/>
  <c r="C34" i="2"/>
  <c r="B39" i="15"/>
  <c r="B44" i="15"/>
  <c r="C32" i="2"/>
  <c r="D32" i="15" l="1"/>
  <c r="B45" i="15"/>
  <c r="C34" i="15"/>
  <c r="B32" i="15"/>
  <c r="C32" i="15" l="1"/>
</calcChain>
</file>

<file path=xl/sharedStrings.xml><?xml version="1.0" encoding="utf-8"?>
<sst xmlns="http://schemas.openxmlformats.org/spreadsheetml/2006/main" count="590" uniqueCount="308">
  <si>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</si>
  <si>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</si>
  <si>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</si>
  <si>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</si>
  <si>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</si>
  <si>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</si>
  <si>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</si>
  <si>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</si>
  <si>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</si>
  <si>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</si>
  <si>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</si>
  <si>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</si>
  <si>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</si>
  <si>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</si>
  <si>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</si>
  <si>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</si>
  <si>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</si>
  <si>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</si>
  <si>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</si>
  <si>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</si>
  <si>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</si>
  <si>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</si>
  <si>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</si>
  <si>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</si>
  <si>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</si>
  <si>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</si>
  <si>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</si>
  <si>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</si>
  <si>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</si>
  <si>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</si>
  <si>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</si>
  <si>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</si>
  <si>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</si>
  <si>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</si>
  <si>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</si>
  <si>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</si>
  <si>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</si>
  <si>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</si>
  <si>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</si>
  <si>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</si>
  <si>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</si>
  <si>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</si>
  <si>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</si>
  <si>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</si>
  <si>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</si>
  <si>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</si>
  <si>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</si>
  <si>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</si>
  <si>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</si>
  <si>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</si>
  <si>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</si>
  <si>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</si>
  <si>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</si>
  <si>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</si>
  <si>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</si>
  <si>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</si>
  <si>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</si>
  <si>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</si>
  <si>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</si>
  <si>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</si>
  <si>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</si>
  <si>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</si>
  <si>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</si>
  <si>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</si>
  <si>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</si>
  <si>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</si>
  <si>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</si>
  <si>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</si>
  <si>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</si>
  <si>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</si>
  <si>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</si>
  <si>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</si>
  <si>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</si>
  <si>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</si>
  <si>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</si>
  <si>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</si>
  <si>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</si>
  <si>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</si>
  <si>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</si>
  <si>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</si>
  <si>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</si>
  <si>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</si>
  <si>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</si>
  <si>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</si>
  <si>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</si>
  <si>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</si>
  <si>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</si>
  <si>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</si>
  <si>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</si>
  <si>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</si>
  <si>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</si>
  <si>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</si>
  <si>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</si>
  <si>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</si>
  <si>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</si>
  <si>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</si>
  <si>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</si>
  <si>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</si>
  <si>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</si>
  <si>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</si>
  <si>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</si>
  <si>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</si>
  <si>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</si>
  <si>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</si>
  <si>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</si>
  <si>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</si>
  <si>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</si>
  <si>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</si>
  <si>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</si>
  <si>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</si>
  <si>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</si>
  <si>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</si>
  <si>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</si>
  <si>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</si>
  <si>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</si>
  <si>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</si>
  <si>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</si>
  <si>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</si>
  <si>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</si>
  <si>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</si>
  <si>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</si>
  <si>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</si>
  <si>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</si>
  <si>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</si>
  <si>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</si>
  <si>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</si>
  <si>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</si>
  <si>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</si>
  <si>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</si>
  <si>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</si>
  <si>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</si>
  <si>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</si>
  <si>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</si>
  <si>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</si>
  <si>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</si>
  <si>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</si>
  <si>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</si>
  <si>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</si>
  <si>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</si>
  <si>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</si>
  <si>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</si>
  <si>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</si>
  <si>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</si>
  <si>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</si>
  <si>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</si>
  <si>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</si>
  <si>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</si>
  <si>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</si>
  <si>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</si>
  <si>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</si>
  <si>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</si>
  <si>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</si>
  <si>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</si>
  <si>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</si>
  <si>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</si>
  <si>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</si>
  <si>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</si>
  <si>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</si>
  <si>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</si>
  <si>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</si>
  <si>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</si>
  <si>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</si>
  <si>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</si>
  <si>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</si>
  <si>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</si>
  <si>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</si>
  <si>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</si>
  <si>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</si>
  <si>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</si>
  <si>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</si>
  <si>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</si>
  <si>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</si>
  <si>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</si>
  <si>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</si>
  <si>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</si>
  <si>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</si>
  <si>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</si>
  <si>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</si>
  <si>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</si>
  <si>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</si>
  <si>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</si>
  <si>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</si>
  <si>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</si>
  <si>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</si>
  <si>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</si>
  <si>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</si>
  <si>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</si>
  <si>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</si>
  <si>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</si>
  <si>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</si>
  <si>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</si>
  <si>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</si>
  <si>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</si>
  <si>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</si>
  <si>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</si>
  <si>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</si>
  <si>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</si>
  <si>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</si>
  <si>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</si>
  <si>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</si>
  <si>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</si>
  <si>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</si>
  <si>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</si>
  <si>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</si>
  <si>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</si>
  <si>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</si>
  <si>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</si>
  <si>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</si>
  <si>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</si>
  <si>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</si>
  <si>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</si>
  <si>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</si>
  <si>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</si>
  <si>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</si>
  <si>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</si>
  <si>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</si>
  <si>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</si>
  <si>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</si>
  <si>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</si>
  <si>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</si>
  <si>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</si>
  <si>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</si>
  <si>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</si>
  <si>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</si>
  <si>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</si>
  <si>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</si>
  <si>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</si>
  <si>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</si>
  <si>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</si>
  <si>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</si>
  <si>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</si>
  <si>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</si>
  <si>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</si>
  <si>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</si>
  <si>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</si>
  <si>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</si>
  <si>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</si>
  <si>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</si>
  <si>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</si>
  <si>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</si>
  <si>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</si>
  <si>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</si>
  <si>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</si>
  <si>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</si>
  <si>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</si>
  <si>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</si>
  <si>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</si>
  <si>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</si>
  <si>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</si>
  <si>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</si>
  <si>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</si>
  <si>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</si>
  <si>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</si>
  <si>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</si>
  <si>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</si>
  <si>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</si>
  <si>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</si>
  <si>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</si>
  <si>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</si>
  <si>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</si>
  <si>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</si>
  <si>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</si>
  <si>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</si>
  <si>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</si>
  <si>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</si>
  <si>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</si>
  <si>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</si>
  <si>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</si>
  <si>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</si>
  <si>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</si>
  <si>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</si>
  <si>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</si>
  <si>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</si>
  <si>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</si>
  <si>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</si>
  <si>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</si>
  <si>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</si>
  <si>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</si>
  <si>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</si>
  <si>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</si>
  <si>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</si>
  <si>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</si>
  <si>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</si>
  <si>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</si>
  <si>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</si>
  <si>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</si>
  <si>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</si>
  <si>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</si>
  <si>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</si>
  <si>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</si>
  <si>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</si>
  <si>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</si>
  <si>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</si>
  <si>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</si>
  <si>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</si>
  <si>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</si>
  <si>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</si>
  <si>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</si>
  <si>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Kostengruppe</t>
  </si>
  <si>
    <r>
      <t>Kostengruppe
(</t>
    </r>
    <r>
      <rPr>
        <sz val="8"/>
        <color theme="1"/>
        <rFont val="Arial"/>
        <family val="2"/>
      </rPr>
      <t>sofern gem. Bescheid anzugeben)</t>
    </r>
  </si>
  <si>
    <t>KG 100</t>
  </si>
  <si>
    <t>KG 200</t>
  </si>
  <si>
    <t>KG 300</t>
  </si>
  <si>
    <t>KG 400</t>
  </si>
  <si>
    <t>KG 500</t>
  </si>
  <si>
    <t>KG 600</t>
  </si>
  <si>
    <t>KG 700</t>
  </si>
  <si>
    <t xml:space="preserve">Programm Mobilitätsangebote
zahlenmäßiger Nachweis - Anlage 1 zum Auszahlungsantrag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</si>
</sst>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8">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4" fontId="17" fillId="4" borderId="4" xfId="0" applyNumberFormat="1" applyFont="1" applyFill="1" applyBorder="1" applyAlignment="1" applyProtection="1">
      <alignment horizontal="righ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17" fillId="5" borderId="2" xfId="0" applyNumberFormat="1" applyFont="1" applyFill="1" applyBorder="1" applyAlignment="1" applyProtection="1">
      <alignment horizontal="center" vertical="center" wrapText="1"/>
      <protection locked="0"/>
    </xf>
    <xf numFmtId="0" fontId="17" fillId="5" borderId="6" xfId="0" applyNumberFormat="1" applyFont="1" applyFill="1" applyBorder="1" applyAlignment="1" applyProtection="1">
      <alignment vertical="center" wrapText="1"/>
      <protection locked="0"/>
    </xf>
    <xf numFmtId="49" fontId="17" fillId="5" borderId="4" xfId="0" applyNumberFormat="1" applyFont="1" applyFill="1" applyBorder="1" applyAlignment="1" applyProtection="1">
      <alignment vertical="center" wrapText="1"/>
      <protection locked="0"/>
    </xf>
    <xf numFmtId="0" fontId="17" fillId="5" borderId="4" xfId="0" applyNumberFormat="1" applyFont="1" applyFill="1" applyBorder="1" applyAlignment="1" applyProtection="1">
      <alignment vertical="center" wrapText="1"/>
      <protection locked="0"/>
    </xf>
    <xf numFmtId="165" fontId="17" fillId="5" borderId="4" xfId="0" applyNumberFormat="1" applyFont="1" applyFill="1" applyBorder="1" applyAlignment="1" applyProtection="1">
      <alignment horizontal="center" vertical="center" wrapText="1"/>
      <protection locked="0"/>
    </xf>
    <xf numFmtId="9" fontId="17" fillId="5" borderId="4" xfId="2" applyFont="1" applyFill="1" applyBorder="1" applyAlignment="1" applyProtection="1">
      <alignment vertical="center" wrapText="1"/>
      <protection locked="0"/>
    </xf>
    <xf numFmtId="43" fontId="17" fillId="5" borderId="4" xfId="1" applyFont="1" applyFill="1" applyBorder="1" applyAlignment="1" applyProtection="1">
      <alignment vertical="center" wrapText="1"/>
      <protection locked="0"/>
    </xf>
    <xf numFmtId="4" fontId="17" fillId="5" borderId="4" xfId="0" applyNumberFormat="1" applyFont="1" applyFill="1" applyBorder="1" applyAlignment="1" applyProtection="1">
      <alignment vertical="center" wrapText="1"/>
      <protection locked="0"/>
    </xf>
    <xf numFmtId="14" fontId="17" fillId="5" borderId="4" xfId="0" applyNumberFormat="1" applyFont="1" applyFill="1" applyBorder="1" applyAlignment="1" applyProtection="1">
      <alignment vertical="center" wrapText="1"/>
      <protection locked="0"/>
    </xf>
    <xf numFmtId="0" fontId="17" fillId="4" borderId="7" xfId="0" applyFont="1" applyFill="1" applyBorder="1" applyAlignment="1" applyProtection="1">
      <alignment vertical="center" wrapText="1"/>
      <protection locked="0"/>
    </xf>
    <xf numFmtId="0" fontId="6" fillId="4" borderId="0" xfId="0" applyFont="1" applyFill="1" applyBorder="1" applyProtection="1">
      <protection locked="0"/>
    </xf>
    <xf numFmtId="0" fontId="6" fillId="0" borderId="0" xfId="0" applyFont="1" applyBorder="1" applyProtection="1">
      <protection locked="0"/>
    </xf>
    <xf numFmtId="0" fontId="17" fillId="5" borderId="8" xfId="0" applyNumberFormat="1" applyFont="1" applyFill="1" applyBorder="1" applyAlignment="1" applyProtection="1">
      <alignment vertical="center" wrapText="1"/>
      <protection locked="0"/>
    </xf>
    <xf numFmtId="49" fontId="17" fillId="5" borderId="2" xfId="0" applyNumberFormat="1" applyFont="1" applyFill="1" applyBorder="1" applyAlignment="1" applyProtection="1">
      <alignment vertical="center" wrapText="1"/>
      <protection locked="0"/>
    </xf>
    <xf numFmtId="0" fontId="17" fillId="5" borderId="2" xfId="0" applyNumberFormat="1" applyFont="1" applyFill="1" applyBorder="1" applyAlignment="1" applyProtection="1">
      <alignment vertical="center" wrapText="1"/>
      <protection locked="0"/>
    </xf>
    <xf numFmtId="169" fontId="17" fillId="5" borderId="2" xfId="0" applyNumberFormat="1" applyFont="1" applyFill="1" applyBorder="1" applyAlignment="1" applyProtection="1">
      <alignment horizontal="center" vertical="center" wrapText="1"/>
      <protection locked="0"/>
    </xf>
    <xf numFmtId="9" fontId="17" fillId="5" borderId="2" xfId="2" applyFont="1" applyFill="1" applyBorder="1" applyAlignment="1" applyProtection="1">
      <alignment vertical="center" wrapText="1"/>
      <protection locked="0"/>
    </xf>
    <xf numFmtId="43" fontId="17" fillId="5" borderId="2" xfId="1" applyFont="1" applyFill="1" applyBorder="1" applyAlignment="1" applyProtection="1">
      <alignment vertical="center" wrapText="1"/>
      <protection locked="0"/>
    </xf>
    <xf numFmtId="4" fontId="17" fillId="5" borderId="2" xfId="0" applyNumberFormat="1" applyFont="1" applyFill="1" applyBorder="1" applyAlignment="1" applyProtection="1">
      <alignment vertical="center" wrapText="1"/>
      <protection locked="0"/>
    </xf>
    <xf numFmtId="14" fontId="17" fillId="5" borderId="2" xfId="0" applyNumberFormat="1" applyFont="1" applyFill="1" applyBorder="1" applyAlignment="1" applyProtection="1">
      <alignment vertical="center" wrapText="1"/>
      <protection locked="0"/>
    </xf>
    <xf numFmtId="0" fontId="17" fillId="4" borderId="9" xfId="0" applyFont="1" applyFill="1" applyBorder="1" applyAlignment="1" applyProtection="1">
      <alignment vertical="center" wrapText="1"/>
      <protection locked="0"/>
    </xf>
    <xf numFmtId="0" fontId="17" fillId="5" borderId="10" xfId="0" applyNumberFormat="1" applyFont="1" applyFill="1" applyBorder="1" applyAlignment="1" applyProtection="1">
      <alignment vertical="center" wrapText="1"/>
      <protection locked="0"/>
    </xf>
    <xf numFmtId="49" fontId="17" fillId="5" borderId="5" xfId="0" applyNumberFormat="1" applyFont="1" applyFill="1" applyBorder="1" applyAlignment="1" applyProtection="1">
      <alignment vertical="center" wrapText="1"/>
      <protection locked="0"/>
    </xf>
    <xf numFmtId="0" fontId="17" fillId="5" borderId="5" xfId="0" applyNumberFormat="1" applyFont="1" applyFill="1" applyBorder="1" applyAlignment="1" applyProtection="1">
      <alignment vertical="center" wrapText="1"/>
      <protection locked="0"/>
    </xf>
    <xf numFmtId="169" fontId="17" fillId="5" borderId="5" xfId="0" applyNumberFormat="1" applyFont="1" applyFill="1" applyBorder="1" applyAlignment="1" applyProtection="1">
      <alignment horizontal="center" vertical="center" wrapText="1"/>
      <protection locked="0"/>
    </xf>
    <xf numFmtId="9" fontId="17" fillId="5" borderId="5" xfId="2" applyFont="1" applyFill="1" applyBorder="1" applyAlignment="1" applyProtection="1">
      <alignment vertical="center" wrapText="1"/>
      <protection locked="0"/>
    </xf>
    <xf numFmtId="43" fontId="17" fillId="5" borderId="5" xfId="1" applyFont="1" applyFill="1" applyBorder="1" applyAlignment="1" applyProtection="1">
      <alignment vertical="center" wrapText="1"/>
      <protection locked="0"/>
    </xf>
    <xf numFmtId="4" fontId="17" fillId="5" borderId="5" xfId="0" applyNumberFormat="1" applyFont="1" applyFill="1" applyBorder="1" applyAlignment="1" applyProtection="1">
      <alignment vertical="center" wrapText="1"/>
      <protection locked="0"/>
    </xf>
    <xf numFmtId="14" fontId="17" fillId="5" borderId="5" xfId="0" applyNumberFormat="1" applyFont="1" applyFill="1" applyBorder="1" applyAlignment="1" applyProtection="1">
      <alignment vertical="center" wrapText="1"/>
      <protection locked="0"/>
    </xf>
    <xf numFmtId="0" fontId="17" fillId="4" borderId="11" xfId="0" applyFont="1" applyFill="1" applyBorder="1" applyAlignment="1" applyProtection="1">
      <alignment vertical="center" wrapText="1"/>
      <protection locked="0"/>
    </xf>
    <xf numFmtId="0" fontId="17"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14" fontId="17" fillId="5" borderId="11" xfId="0" applyNumberFormat="1" applyFont="1" applyFill="1" applyBorder="1" applyAlignment="1" applyProtection="1">
      <alignment horizontal="right" vertical="center" wrapText="1"/>
      <protection locked="0"/>
    </xf>
    <xf numFmtId="0" fontId="17" fillId="5" borderId="10" xfId="0" applyNumberFormat="1" applyFont="1" applyFill="1" applyBorder="1" applyAlignment="1" applyProtection="1">
      <alignment horizontal="center" vertical="center" wrapText="1"/>
      <protection locked="0"/>
    </xf>
    <xf numFmtId="4" fontId="17" fillId="4" borderId="11" xfId="0" applyNumberFormat="1" applyFont="1" applyFill="1" applyBorder="1" applyAlignment="1" applyProtection="1">
      <alignment vertical="center" wrapText="1"/>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3">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0"/>
    </dxf>
    <dxf>
      <border outline="0">
        <bottom style="thin">
          <color theme="0" tint="-0.249977111117893"/>
        </bottom>
      </border>
    </dxf>
    <dxf>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O32" totalsRowShown="0" dataDxfId="118" tableBorderDxfId="117">
  <autoFilter ref="A12:O32"/>
  <tableColumns count="15">
    <tableColumn id="1" name="Spalte0" dataDxfId="116"/>
    <tableColumn id="2" name="Spalte1" dataDxfId="115">
      <calculatedColumnFormula>ROW()-12</calculatedColumnFormula>
    </tableColumn>
    <tableColumn id="3" name="Spalte2" dataDxfId="114"/>
    <tableColumn id="4" name="Spalte3" dataDxfId="113"/>
    <tableColumn id="8" name="Spalte32" dataDxfId="112"/>
    <tableColumn id="5" name="Spalte4" dataDxfId="111"/>
    <tableColumn id="6" name="Spalte5" dataDxfId="110"/>
    <tableColumn id="7" name="Spalte6" dataDxfId="109"/>
    <tableColumn id="9" name="Spalte7" dataDxfId="108"/>
    <tableColumn id="10" name="Spalte8" dataDxfId="107"/>
    <tableColumn id="11" name="Spalte9" dataDxfId="106"/>
    <tableColumn id="12" name="Spalte10" dataDxfId="105"/>
    <tableColumn id="13" name="Spalte11" dataDxfId="104"/>
    <tableColumn id="14" name="Spalte12" dataDxfId="103">
      <calculatedColumnFormula>($J13-($J13*$L13))+(($J13-($J13*$L13))*$K13)</calculatedColumnFormula>
    </tableColumn>
    <tableColumn id="15" name="Spalte13" dataDxfId="102"/>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1" tableBorderDxfId="100">
  <autoFilter ref="B12:F25"/>
  <tableColumns count="5">
    <tableColumn id="1" name="Spalte1" dataDxfId="99">
      <calculatedColumnFormula>ROW()-12</calculatedColumnFormula>
    </tableColumn>
    <tableColumn id="2" name="Spalte2" dataDxfId="98"/>
    <tableColumn id="3" name="Spalte3" dataDxfId="97"/>
    <tableColumn id="4" name="Spalte4" dataDxfId="96"/>
    <tableColumn id="5" name="Spalte5" dataDxfId="95"/>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2" dataDxfId="90" headerRowBorderDxfId="91" tableBorderDxfId="89" totalsRowBorderDxfId="88" headerRowCellStyle="Komma" dataCellStyle="Komma">
  <autoFilter ref="B11:O29"/>
  <tableColumns count="14">
    <tableColumn id="1" name="Spalte1" dataDxfId="87">
      <calculatedColumnFormula>ROW()-11</calculatedColumnFormula>
    </tableColumn>
    <tableColumn id="2" name="Spalte2" dataDxfId="86"/>
    <tableColumn id="3" name="Spalte3" dataDxfId="85"/>
    <tableColumn id="4" name="Spalte4" dataDxfId="84"/>
    <tableColumn id="5" name="Spalte5" dataDxfId="83" dataCellStyle="Prozent"/>
    <tableColumn id="13" name="Spalte52" dataDxfId="82" dataCellStyle="Prozent"/>
    <tableColumn id="14" name="Spalte53" dataDxfId="81" dataCellStyle="Prozent"/>
    <tableColumn id="6" name="Spalte6" dataDxfId="80"/>
    <tableColumn id="7" name="Spalte7" dataDxfId="79"/>
    <tableColumn id="8" name="Spalte8" dataDxfId="78"/>
    <tableColumn id="9" name="Spalte9" dataDxfId="77"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76" dataCellStyle="Komma">
      <calculatedColumnFormula>IF(H12="Stunden",$I12*$L12,$L12)</calculatedColumnFormula>
    </tableColumn>
    <tableColumn id="11" name="Spalte11" dataDxfId="75" dataCellStyle="Komma">
      <calculatedColumnFormula>IF(AND(H12="Jahr",AND(K12="Pauschalwerte mit Urlaubsabgeltung")),"0,00",IF(H12="Stunden",($L12*$I12),((($M12/40)*$G12)*$F12)))</calculatedColumnFormula>
    </tableColumn>
    <tableColumn id="12" name="Spalte12" dataDxfId="74"/>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2" dataDxfId="70" headerRowBorderDxfId="71" tableBorderDxfId="69" totalsRowBorderDxfId="68" headerRowCellStyle="Komma" dataCellStyle="Komma">
  <autoFilter ref="B11:O29"/>
  <tableColumns count="14">
    <tableColumn id="1" name="Spalte1" dataDxfId="67">
      <calculatedColumnFormula>ROW()-12</calculatedColumnFormula>
    </tableColumn>
    <tableColumn id="2" name="Spalte2" dataDxfId="66"/>
    <tableColumn id="3" name="Spalte3" dataDxfId="65"/>
    <tableColumn id="4" name="Spalte4" dataDxfId="64"/>
    <tableColumn id="5" name="Spalte5" dataDxfId="63" dataCellStyle="Prozent"/>
    <tableColumn id="13" name="Spalte52" dataDxfId="62" dataCellStyle="Prozent"/>
    <tableColumn id="14" name="Spalte53" dataDxfId="61" dataCellStyle="Prozent"/>
    <tableColumn id="6" name="Spalte6" dataDxfId="60"/>
    <tableColumn id="7" name="Spalte7" dataDxfId="59"/>
    <tableColumn id="8" name="Spalte8" dataDxfId="58"/>
    <tableColumn id="9" name="Spalte9" dataDxfId="57" dataCellStyle="Komma"/>
    <tableColumn id="10" name="Spalte10" dataDxfId="56" dataCellStyle="Komma">
      <calculatedColumnFormula>IF(H12="Stunden",$I12*$L12,$L12)</calculatedColumnFormula>
    </tableColumn>
    <tableColumn id="11" name="Spalte11" dataDxfId="55" dataCellStyle="Komma">
      <calculatedColumnFormula>IF(AND(H12="Jahr",AND(K12="Pauschalwerte mit Urlaubsabgeltung")),"0,00",IF(H12="Stunden",($L12*$I12),((($M12/40)*$G12)*$F12)))</calculatedColumnFormula>
    </tableColumn>
    <tableColumn id="12" name="Spalte12" dataDxfId="54"/>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52" dataDxfId="50" headerRowBorderDxfId="51" tableBorderDxfId="49" totalsRowBorderDxfId="48" headerRowCellStyle="Komma" dataCellStyle="Komma">
  <autoFilter ref="B13:V30"/>
  <tableColumns count="21">
    <tableColumn id="1" name="Spalte1" dataDxfId="47"/>
    <tableColumn id="16" name="Spalte16" dataDxfId="46"/>
    <tableColumn id="2" name="Spalte2" dataDxfId="45"/>
    <tableColumn id="3" name="Spalte3" dataDxfId="44"/>
    <tableColumn id="4" name="Spalte4" dataDxfId="43"/>
    <tableColumn id="6" name="Spalte6" dataDxfId="42" dataCellStyle="Prozent"/>
    <tableColumn id="5" name="Spalte62" dataDxfId="41" dataCellStyle="Prozent"/>
    <tableColumn id="7" name="Spalte7" dataDxfId="40" dataCellStyle="Komma"/>
    <tableColumn id="9" name="Spalte9" dataDxfId="39" dataCellStyle="Komma"/>
    <tableColumn id="10" name="Spalte10" dataDxfId="38" dataCellStyle="Komma">
      <calculatedColumnFormula>IF(ISBLANK($J14),"0,00",IF($G14="Stunden",VLOOKUP($J14,'Grundlage UN-Lohn'!$M$9:$R$13,2),IF($G14="Monat",VLOOKUP($J14,'Grundlage UN-Lohn'!$M$2:$R$6,2),"0,00")))</calculatedColumnFormula>
    </tableColumn>
    <tableColumn id="18" name="Spalte102" dataDxfId="37" dataCellStyle="Komma"/>
    <tableColumn id="23" name="Spalte1023" dataDxfId="36" dataCellStyle="Komma"/>
    <tableColumn id="22" name="Spalte1022" dataDxfId="35" dataCellStyle="Komma"/>
    <tableColumn id="21" name="Spalte103" dataDxfId="34" dataCellStyle="Komma"/>
    <tableColumn id="11" name="Spalte11" dataDxfId="33" dataCellStyle="Komma">
      <calculatedColumnFormula>IF(ISBLANK($J14),"0,00",IF(AND($G14="Stunden",$L14="Ja"),VLOOKUP($J14,'Grundlage UN-Lohn'!$M$9:$R$13,3),IF(AND($G14="Monat",$L14="Ja"),VLOOKUP($J14,'Grundlage UN-Lohn'!$M$2:$R$6,3),"0,00")))</calculatedColumnFormula>
    </tableColumn>
    <tableColumn id="12" name="Spalte12" dataDxfId="32" dataCellStyle="Komma">
      <calculatedColumnFormula>IF(ISBLANK($J14),"0,00",IF(AND($G14="Stunden",$M14="Ja"),VLOOKUP($J14,'Grundlage UN-Lohn'!$M$9:$R$13,4),IF(AND($G14="Monat",$M14="Ja"),VLOOKUP($J14,'Grundlage UN-Lohn'!$M$2:$R$6,4),"0,00")))</calculatedColumnFormula>
    </tableColumn>
    <tableColumn id="13" name="Spalte13" dataDxfId="31" dataCellStyle="Komma">
      <calculatedColumnFormula>IF(ISBLANK($J14),"0,00",IF(AND($G14="Stunden",$N14="Ja"),VLOOKUP($J14,'Grundlage UN-Lohn'!$M$9:$R$13,5),IF(AND($G14="Monat",$N14="Ja"),VLOOKUP($J14,'Grundlage UN-Lohn'!$M$2:$R$6,5),"0,00")))</calculatedColumnFormula>
    </tableColumn>
    <tableColumn id="14" name="Spalte14" dataDxfId="30" dataCellStyle="Komma">
      <calculatedColumnFormula>IF(ISBLANK($J14),"0,00",IF(AND($G14="Stunden",$O14="Ja"),VLOOKUP($J14,'Grundlage UN-Lohn'!$M$9:$R$13,6),IF(AND($G14="Monat",$O14="Ja"),VLOOKUP($J14,'Grundlage UN-Lohn'!$M$2:$R$6,6),"0,00")))</calculatedColumnFormula>
    </tableColumn>
    <tableColumn id="15" name="Spalte15" dataDxfId="29" dataCellStyle="Komma">
      <calculatedColumnFormula>IF(AND(L14="Nein",M14="Nein",N14="Nein",O14="Nein"),K14,ROUND(K14+(SUM(P14:S14)),0))</calculatedColumnFormula>
    </tableColumn>
    <tableColumn id="17" name="Spalte17" dataDxfId="28" dataCellStyle="Komma">
      <calculatedColumnFormula>IF(G14=0,0,IF(G14="Stunden",T14*I14,IF(G14="Monat",T14*H14)))</calculatedColumnFormula>
    </tableColumn>
    <tableColumn id="20" name="Spalte20" dataDxfId="27"/>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26" dataDxfId="24" headerRowBorderDxfId="25" tableBorderDxfId="23" totalsRowBorderDxfId="22">
  <tableColumns count="11">
    <tableColumn id="1" name="Spalte1" headerRowDxfId="21" dataDxfId="20">
      <calculatedColumnFormula>ROW()-12</calculatedColumnFormula>
    </tableColumn>
    <tableColumn id="2" name="Spalte2" headerRowDxfId="19" dataDxfId="18"/>
    <tableColumn id="3" name="Spalte3" headerRowDxfId="17" dataDxfId="16"/>
    <tableColumn id="4" name="Spalte4" headerRowDxfId="15" dataDxfId="14"/>
    <tableColumn id="5" name="Spalte5" headerRowDxfId="13" dataDxfId="12"/>
    <tableColumn id="6" name="Spalte6" headerRowDxfId="11" dataDxfId="10" headerRowCellStyle="Prozent" dataCellStyle="Prozent"/>
    <tableColumn id="7" name="Spalte7" headerRowDxfId="9" dataDxfId="8" headerRowCellStyle="Komma" dataCellStyle="Komma"/>
    <tableColumn id="8" name="Spalte8" headerRowDxfId="7" dataDxfId="6"/>
    <tableColumn id="9" name="Spalte9" headerRowDxfId="5" dataDxfId="4"/>
    <tableColumn id="10" name="Spalte10" headerRowDxfId="3" dataDxfId="2">
      <calculatedColumnFormula>I13</calculatedColumnFormula>
    </tableColumn>
    <tableColumn id="11" name="Spalte11" headerRowDxfId="1"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pageSetUpPr fitToPage="1"/>
  </sheetPr>
  <dimension ref="A1:M46"/>
  <sheetViews>
    <sheetView showGridLines="0" tabSelected="1" zoomScaleNormal="100" workbookViewId="0">
      <selection activeCell="A38" sqref="A38"/>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8" t="s">
        <v>307</v>
      </c>
      <c r="B3" s="299"/>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0" t="s">
        <v>6</v>
      </c>
      <c r="B5" s="300"/>
      <c r="C5" s="300"/>
      <c r="D5" s="300"/>
      <c r="E5" s="300"/>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1"/>
      <c r="C7" s="301"/>
      <c r="D7" s="301"/>
      <c r="E7" s="25"/>
      <c r="F7" s="25"/>
      <c r="G7" s="26"/>
      <c r="H7" s="9"/>
      <c r="I7" s="10"/>
      <c r="J7" s="10"/>
    </row>
    <row r="8" spans="1:13" ht="34.5" customHeight="1" x14ac:dyDescent="0.25">
      <c r="A8" s="24" t="s">
        <v>9</v>
      </c>
      <c r="B8" s="301"/>
      <c r="C8" s="301"/>
      <c r="D8" s="301"/>
      <c r="E8" s="27"/>
      <c r="F8" s="28"/>
      <c r="G8" s="29"/>
      <c r="H8" s="30"/>
      <c r="I8" s="31"/>
      <c r="J8" s="31"/>
    </row>
    <row r="9" spans="1:13" ht="43.5" x14ac:dyDescent="0.25">
      <c r="A9" s="32" t="s">
        <v>10</v>
      </c>
      <c r="B9" s="302"/>
      <c r="C9" s="302"/>
      <c r="D9" s="302"/>
      <c r="E9" s="25"/>
      <c r="F9" s="28"/>
      <c r="G9" s="228"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27">
        <v>0.7</v>
      </c>
      <c r="C14" s="296" t="s">
        <v>221</v>
      </c>
      <c r="D14" s="297"/>
      <c r="E14" s="227"/>
      <c r="F14" s="28"/>
      <c r="G14" s="26"/>
      <c r="H14" s="9"/>
    </row>
    <row r="15" spans="1:13" ht="24.75" hidden="1" x14ac:dyDescent="0.25">
      <c r="A15" s="38" t="s">
        <v>242</v>
      </c>
      <c r="B15" s="227"/>
      <c r="C15" s="296" t="s">
        <v>221</v>
      </c>
      <c r="D15" s="297"/>
      <c r="E15" s="227"/>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53" t="str">
        <f>IF($C$3=1,IF(B30&gt;0,Auswahlmöglichkeiten!G2,IF(B30=0,"Hinweis: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53"/>
      <c r="H20" s="16"/>
      <c r="K20" s="11"/>
      <c r="L20" s="11"/>
      <c r="M20" s="11"/>
    </row>
    <row r="21" spans="1:13" s="3" customFormat="1" hidden="1" x14ac:dyDescent="0.2">
      <c r="A21" s="38" t="s">
        <v>117</v>
      </c>
      <c r="B21" s="45"/>
      <c r="C21" s="46">
        <f>SUMIF('Personal (VKO) alt'!$A$12:$A$29,$C$3,'Personal (VKO) alt'!N12:N29)</f>
        <v>0</v>
      </c>
      <c r="D21" s="28"/>
      <c r="E21" s="47"/>
      <c r="F21" s="28"/>
      <c r="G21" s="253"/>
      <c r="H21" s="16"/>
      <c r="K21" s="11"/>
      <c r="L21" s="11"/>
      <c r="M21" s="11"/>
    </row>
    <row r="22" spans="1:13" s="3" customFormat="1" x14ac:dyDescent="0.2">
      <c r="A22" s="38" t="s">
        <v>118</v>
      </c>
      <c r="B22" s="45"/>
      <c r="C22" s="46">
        <f>SUMIF('Personal direkte Ausgaben'!$A$13:$A$35,$C$3,'Personal direkte Ausgaben'!K13:K35)</f>
        <v>0</v>
      </c>
      <c r="D22" s="28"/>
      <c r="E22" s="47"/>
      <c r="F22" s="28"/>
      <c r="G22" s="253"/>
      <c r="H22" s="16"/>
      <c r="K22" s="11"/>
      <c r="L22" s="11"/>
      <c r="M22" s="11"/>
    </row>
    <row r="23" spans="1:13" s="3" customFormat="1" hidden="1" x14ac:dyDescent="0.2">
      <c r="A23" s="38" t="s">
        <v>119</v>
      </c>
      <c r="B23" s="45"/>
      <c r="C23" s="46">
        <f>SUMIF(Unternehmerlohn!$A$14:$A$30,C3,Unternehmerlohn!U14:U30)</f>
        <v>0</v>
      </c>
      <c r="D23" s="28"/>
      <c r="E23" s="47"/>
      <c r="F23" s="28"/>
      <c r="G23" s="253"/>
      <c r="H23" s="16"/>
      <c r="K23" s="11"/>
      <c r="L23" s="11"/>
      <c r="M23" s="11"/>
    </row>
    <row r="24" spans="1:13" s="3" customFormat="1" hidden="1" x14ac:dyDescent="0.2">
      <c r="A24" s="38" t="s">
        <v>20</v>
      </c>
      <c r="B24" s="232">
        <f>SUM(B20:B23)*IF($E$15=0,$B$15,$E$15)</f>
        <v>0</v>
      </c>
      <c r="C24" s="232">
        <f>SUM($C$20:$C$23)*IF($E$15=0,$B$15,$E$15)</f>
        <v>0</v>
      </c>
      <c r="D24" s="28"/>
      <c r="E24" s="28"/>
      <c r="F24" s="28"/>
      <c r="G24" s="253"/>
      <c r="H24" s="16"/>
      <c r="K24" s="11"/>
      <c r="L24" s="11"/>
      <c r="M24" s="11"/>
    </row>
    <row r="25" spans="1:13" s="3" customFormat="1" x14ac:dyDescent="0.2">
      <c r="A25" s="38" t="s">
        <v>93</v>
      </c>
      <c r="B25" s="45"/>
      <c r="C25" s="46">
        <f>SUMIFS('Investitionen Sachausgaben'!N10:N29,'Investitionen Sachausgaben'!$A$10:$A$29,$C$3,'Investitionen Sachausgaben'!D10:D29,$A$25)</f>
        <v>0</v>
      </c>
      <c r="D25" s="28"/>
      <c r="E25" s="28"/>
      <c r="F25" s="28"/>
      <c r="G25" s="253"/>
      <c r="K25" s="11"/>
      <c r="L25" s="11"/>
      <c r="M25" s="11"/>
    </row>
    <row r="26" spans="1:13" s="3" customFormat="1" x14ac:dyDescent="0.2">
      <c r="A26" s="38" t="s">
        <v>92</v>
      </c>
      <c r="B26" s="45"/>
      <c r="C26" s="46">
        <f>SUMIFS('Investitionen Sachausgaben'!N11:N30,'Investitionen Sachausgaben'!$A$11:$A$30,$C$3,'Investitionen Sachausgaben'!D11:D30,$A$26)</f>
        <v>0</v>
      </c>
      <c r="D26" s="28"/>
      <c r="E26" s="28"/>
      <c r="F26" s="28"/>
      <c r="G26" s="253"/>
      <c r="H26" s="16"/>
      <c r="K26" s="11"/>
      <c r="L26" s="11"/>
      <c r="M26" s="11"/>
    </row>
    <row r="27" spans="1:13" s="3" customFormat="1" hidden="1" x14ac:dyDescent="0.2">
      <c r="A27" s="38" t="s">
        <v>115</v>
      </c>
      <c r="B27" s="45"/>
      <c r="C27" s="46">
        <f>SUMIFS(Tabelle34[Spalte3],Tabelle34[Spalte4],"Ja",Meilensteine!$A$13:$A$25,$C$3)</f>
        <v>0</v>
      </c>
      <c r="D27" s="28"/>
      <c r="E27" s="28"/>
      <c r="F27" s="28"/>
      <c r="G27" s="253"/>
      <c r="H27" s="16"/>
      <c r="K27" s="11"/>
      <c r="L27" s="11"/>
      <c r="M27" s="11"/>
    </row>
    <row r="28" spans="1:13" s="3" customFormat="1" hidden="1" x14ac:dyDescent="0.2">
      <c r="A28" s="38" t="s">
        <v>21</v>
      </c>
      <c r="B28" s="45"/>
      <c r="C28" s="46">
        <f>SUMIFS('Investitionen Sachausgaben'!N13:N32,'Investitionen Sachausgaben'!$A$13:$A$32,$C$3,'Investitionen Sachausgaben'!D13:D32,$A$28)</f>
        <v>0</v>
      </c>
      <c r="D28" s="28"/>
      <c r="E28" s="28"/>
      <c r="F28" s="28"/>
      <c r="G28" s="253"/>
      <c r="H28" s="16"/>
      <c r="K28" s="11"/>
      <c r="L28" s="11"/>
      <c r="M28" s="11"/>
    </row>
    <row r="29" spans="1:13" s="3" customFormat="1" hidden="1" x14ac:dyDescent="0.2">
      <c r="A29" s="38" t="s">
        <v>22</v>
      </c>
      <c r="B29" s="45"/>
      <c r="C29" s="46">
        <f>SUMIFS('Investitionen Sachausgaben'!N13:N32,'Investitionen Sachausgaben'!$A$13:$A$32,$C$3,'Investitionen Sachausgaben'!D13:D32,$A$29)</f>
        <v>0</v>
      </c>
      <c r="D29" s="28"/>
      <c r="E29" s="28"/>
      <c r="F29" s="28"/>
      <c r="G29" s="26"/>
      <c r="H29" s="16"/>
      <c r="K29" s="11"/>
      <c r="L29" s="11"/>
      <c r="M29" s="11"/>
    </row>
    <row r="30" spans="1:13" s="3" customFormat="1" x14ac:dyDescent="0.2">
      <c r="A30" s="120" t="s">
        <v>23</v>
      </c>
      <c r="B30" s="121">
        <f>SUM(B20:B29)</f>
        <v>0</v>
      </c>
      <c r="C30" s="121">
        <f>SUM(C20:C29)</f>
        <v>0</v>
      </c>
      <c r="D30" s="28"/>
      <c r="E30" s="28"/>
      <c r="F30" s="28"/>
      <c r="G30" s="48"/>
      <c r="H30" s="16"/>
      <c r="K30" s="11"/>
      <c r="L30" s="11"/>
      <c r="M30" s="11"/>
    </row>
    <row r="31" spans="1:13" s="3" customFormat="1" ht="25.5" customHeight="1" x14ac:dyDescent="0.2">
      <c r="A31" s="122" t="s">
        <v>24</v>
      </c>
      <c r="B31" s="123">
        <f>SUM($B$20:$B$29)*IF($E$14=0,B14,E14)</f>
        <v>0</v>
      </c>
      <c r="C31" s="124">
        <f>IF(SUM(C20:C29)*IF($E$14=0,B14,E14)&gt;$B$31,$B$31,(SUM(C20:C29)*IF($E$14=0,B14,E14)))</f>
        <v>0</v>
      </c>
      <c r="D31" s="28"/>
      <c r="E31" s="49"/>
      <c r="F31" s="49"/>
      <c r="G31" s="50"/>
      <c r="H31" s="16"/>
      <c r="K31" s="11"/>
      <c r="L31" s="11"/>
      <c r="M31" s="11"/>
    </row>
    <row r="32" spans="1:13" s="3" customFormat="1" x14ac:dyDescent="0.2">
      <c r="A32" s="51" t="s">
        <v>25</v>
      </c>
      <c r="B32" s="52">
        <f>B30-B31</f>
        <v>0</v>
      </c>
      <c r="C32" s="53">
        <f>$C$30-$C$31</f>
        <v>0</v>
      </c>
      <c r="D32" s="28"/>
      <c r="E32" s="54"/>
      <c r="F32" s="54"/>
      <c r="G32" s="55"/>
      <c r="H32" s="9"/>
      <c r="K32" s="11"/>
      <c r="L32" s="11"/>
      <c r="M32" s="11"/>
    </row>
    <row r="33" spans="1:13" s="3" customFormat="1" hidden="1" x14ac:dyDescent="0.25">
      <c r="A33" s="38" t="s">
        <v>26</v>
      </c>
      <c r="B33" s="56"/>
      <c r="C33" s="56">
        <v>0</v>
      </c>
      <c r="D33" s="28"/>
      <c r="E33" s="1"/>
      <c r="F33" s="1"/>
      <c r="G33" s="2"/>
      <c r="H33" s="1"/>
      <c r="K33" s="11"/>
      <c r="L33" s="11"/>
      <c r="M33" s="11"/>
    </row>
    <row r="34" spans="1:13" s="3" customFormat="1" hidden="1" x14ac:dyDescent="0.25">
      <c r="A34" s="38" t="s">
        <v>27</v>
      </c>
      <c r="B34" s="56"/>
      <c r="C34" s="46">
        <f>C31-C33</f>
        <v>0</v>
      </c>
      <c r="D34" s="28"/>
      <c r="E34" s="1"/>
      <c r="F34" s="1"/>
      <c r="G34" s="2"/>
      <c r="H34" s="1"/>
      <c r="K34" s="11"/>
      <c r="L34" s="11"/>
      <c r="M34" s="11"/>
    </row>
    <row r="35" spans="1:13" s="3" customFormat="1" x14ac:dyDescent="0.25">
      <c r="A35" s="1"/>
      <c r="B35" s="1"/>
      <c r="C35" s="1"/>
      <c r="D35" s="28"/>
      <c r="E35" s="1"/>
      <c r="F35" s="1"/>
      <c r="G35" s="2"/>
      <c r="H35" s="1"/>
      <c r="K35" s="11"/>
      <c r="L35" s="11"/>
      <c r="M35" s="11"/>
    </row>
    <row r="36" spans="1:13" s="3" customFormat="1" x14ac:dyDescent="0.25">
      <c r="A36" s="1"/>
      <c r="B36" s="1"/>
      <c r="C36" s="1"/>
      <c r="D36" s="28"/>
      <c r="E36" s="1"/>
      <c r="F36" s="1"/>
      <c r="G36" s="2"/>
      <c r="H36" s="1"/>
      <c r="K36" s="11"/>
      <c r="L36" s="11"/>
      <c r="M36" s="11"/>
    </row>
    <row r="37" spans="1:13" s="3" customFormat="1" x14ac:dyDescent="0.25">
      <c r="A37" s="16"/>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
      <c r="B39" s="1"/>
      <c r="C39" s="1"/>
      <c r="D39" s="28"/>
      <c r="E39" s="1"/>
      <c r="F39" s="1"/>
      <c r="G39" s="2"/>
      <c r="H39" s="1"/>
      <c r="K39" s="11"/>
      <c r="L39" s="11"/>
      <c r="M39" s="11"/>
    </row>
    <row r="40" spans="1:13" s="1" customFormat="1" x14ac:dyDescent="0.25">
      <c r="G40" s="2"/>
      <c r="I40" s="3"/>
      <c r="J40" s="3"/>
      <c r="K40" s="11"/>
      <c r="L40" s="11"/>
      <c r="M40" s="11"/>
    </row>
    <row r="41" spans="1:13" s="1" customFormat="1" x14ac:dyDescent="0.25">
      <c r="G41" s="2"/>
      <c r="I41" s="3"/>
      <c r="J41" s="3"/>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sheetData>
  <sheetProtection algorithmName="SHA-512" hashValue="T1AJ/ulRfLdMS3ZJEdC4niLbxtZP5FK10UWBBU+yxusRE5Gp3I5EAaheV6i6tJPsaWL8FABSxB3RiR8T5d3Gqw==" saltValue="nr6YQTBW7020QuDmILldeA==" spinCount="100000" sheet="1"/>
  <mergeCells count="7">
    <mergeCell ref="C14:D14"/>
    <mergeCell ref="C15:D15"/>
    <mergeCell ref="A3:B3"/>
    <mergeCell ref="A5:E5"/>
    <mergeCell ref="B7:D7"/>
    <mergeCell ref="B8:D8"/>
    <mergeCell ref="B9:D9"/>
  </mergeCells>
  <conditionalFormatting sqref="E14:E15">
    <cfRule type="cellIs" dxfId="122" priority="2" operator="equal">
      <formula>0</formula>
    </cfRule>
  </conditionalFormatting>
  <conditionalFormatting sqref="B14:B15">
    <cfRule type="cellIs" dxfId="121" priority="1" operator="equal">
      <formula>0</formula>
    </cfRule>
  </conditionalFormatting>
  <dataValidations count="1">
    <dataValidation allowBlank="1" showErrorMessage="1" sqref="G1:G8 B16:E1048576 F1:F1048576 I25:XFD25 H1:XFD24 H26:XFD1048576 A1:A1048576 B1:E13 G10:G18 G20:G1048576"/>
  </dataValidations>
  <pageMargins left="0.70866141732283472" right="0.70866141732283472" top="0.78740157480314965" bottom="0.78740157480314965" header="0.31496062992125984" footer="0.31496062992125984"/>
  <pageSetup paperSize="9" scale="87" orientation="landscape" r:id="rId1"/>
  <headerFooter>
    <oddFooter>&amp;LMobilitätsangebote&amp;C
zahlenmäßiger Nachweis&amp;R
Stand 20.11.2024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8" t="s">
        <v>91</v>
      </c>
      <c r="B3" s="299"/>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0" t="s">
        <v>6</v>
      </c>
      <c r="B5" s="300"/>
      <c r="C5" s="300"/>
      <c r="D5" s="300"/>
      <c r="E5" s="300"/>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1"/>
      <c r="C7" s="301"/>
      <c r="D7" s="301"/>
      <c r="E7" s="25"/>
      <c r="F7" s="25"/>
      <c r="G7" s="26"/>
      <c r="H7" s="9"/>
      <c r="I7" s="10"/>
      <c r="J7" s="10"/>
    </row>
    <row r="8" spans="1:13" ht="34.5" customHeight="1" x14ac:dyDescent="0.25">
      <c r="A8" s="24" t="s">
        <v>9</v>
      </c>
      <c r="B8" s="301"/>
      <c r="C8" s="301"/>
      <c r="D8" s="301"/>
      <c r="E8" s="27"/>
      <c r="F8" s="28"/>
      <c r="G8" s="29"/>
      <c r="H8" s="30"/>
      <c r="I8" s="31"/>
      <c r="J8" s="31"/>
    </row>
    <row r="9" spans="1:13" ht="43.5" x14ac:dyDescent="0.25">
      <c r="A9" s="32" t="s">
        <v>10</v>
      </c>
      <c r="B9" s="302"/>
      <c r="C9" s="302"/>
      <c r="D9" s="302"/>
      <c r="E9" s="25"/>
      <c r="F9" s="28"/>
      <c r="G9" s="228"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6" t="s">
        <v>221</v>
      </c>
      <c r="D14" s="297"/>
      <c r="E14" s="227"/>
      <c r="F14" s="28"/>
      <c r="G14" s="26"/>
      <c r="H14" s="9"/>
    </row>
    <row r="15" spans="1:13" ht="24.75" x14ac:dyDescent="0.25">
      <c r="A15" s="38" t="s">
        <v>242</v>
      </c>
      <c r="B15" s="39">
        <v>1</v>
      </c>
      <c r="C15" s="296" t="s">
        <v>221</v>
      </c>
      <c r="D15" s="297"/>
      <c r="E15" s="227"/>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03"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303"/>
      <c r="H20" s="16"/>
      <c r="K20" s="11"/>
      <c r="L20" s="11"/>
      <c r="M20" s="11"/>
    </row>
    <row r="21" spans="1:13" s="3" customFormat="1" x14ac:dyDescent="0.2">
      <c r="A21" s="38" t="s">
        <v>117</v>
      </c>
      <c r="B21" s="45">
        <v>1000000</v>
      </c>
      <c r="C21" s="46">
        <f>'Personal (VKO) alt'!N30</f>
        <v>0</v>
      </c>
      <c r="D21" s="46" t="e">
        <f>'Personal (VKO) alt'!#REF!</f>
        <v>#REF!</v>
      </c>
      <c r="E21" s="47"/>
      <c r="F21" s="28"/>
      <c r="G21" s="303"/>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03"/>
      <c r="H22" s="16"/>
      <c r="K22" s="11"/>
      <c r="L22" s="11"/>
      <c r="M22" s="11"/>
    </row>
    <row r="23" spans="1:13" s="3" customFormat="1" x14ac:dyDescent="0.2">
      <c r="A23" s="38" t="s">
        <v>119</v>
      </c>
      <c r="B23" s="45">
        <v>1000000</v>
      </c>
      <c r="C23" s="46">
        <f>Unternehmerlohn!U31</f>
        <v>0</v>
      </c>
      <c r="D23" s="46" t="e">
        <f>Unternehmerlohn!#REF!</f>
        <v>#REF!</v>
      </c>
      <c r="E23" s="47"/>
      <c r="F23" s="28"/>
      <c r="G23" s="303"/>
      <c r="H23" s="16"/>
      <c r="K23" s="11"/>
      <c r="L23" s="11"/>
      <c r="M23" s="11"/>
    </row>
    <row r="24" spans="1:13" s="3" customFormat="1" x14ac:dyDescent="0.2">
      <c r="A24" s="38" t="s">
        <v>20</v>
      </c>
      <c r="B24" s="232">
        <f>SUM(B20:B23)*IF(E15=0,B15,E15)</f>
        <v>4000000</v>
      </c>
      <c r="C24" s="232" t="e">
        <f>SUM(C20:C23)*IF(E15=0,B15,E15)</f>
        <v>#REF!</v>
      </c>
      <c r="D24" s="232" t="e">
        <f>SUM(D20:D23)*IF($E$15=0,$B$15,$E$15)</f>
        <v>#REF!</v>
      </c>
      <c r="E24" s="28"/>
      <c r="F24" s="28"/>
      <c r="G24" s="303"/>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03"/>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03"/>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03"/>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3"/>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20" t="s">
        <v>23</v>
      </c>
      <c r="B30" s="121">
        <f>SUM(B20:B29)</f>
        <v>13000000</v>
      </c>
      <c r="C30" s="121" t="e">
        <f>SUM(C20:C29)</f>
        <v>#REF!</v>
      </c>
      <c r="D30" s="121" t="e">
        <f>SUM(D20:D29)</f>
        <v>#REF!</v>
      </c>
      <c r="E30" s="28"/>
      <c r="F30" s="28"/>
      <c r="G30" s="48"/>
      <c r="H30" s="16"/>
      <c r="K30" s="11"/>
      <c r="L30" s="11"/>
      <c r="M30" s="11"/>
    </row>
    <row r="31" spans="1:13" s="3" customFormat="1" ht="25.5" customHeight="1" x14ac:dyDescent="0.2">
      <c r="A31" s="122" t="s">
        <v>24</v>
      </c>
      <c r="B31" s="123">
        <f>SUM($B$20:$B$29)*IF($E$14=0,B14,E14)</f>
        <v>13000000</v>
      </c>
      <c r="C31" s="124" t="e">
        <f>IF(SUM(C20:C29)*IF($E$14=0,B14,E14)&gt;$B$31,$B$31,(SUM(C20:C29)*IF($E$14=0,B14,E14)))</f>
        <v>#REF!</v>
      </c>
      <c r="D31" s="12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29" t="s">
        <v>224</v>
      </c>
      <c r="B37" s="229" t="s">
        <v>244</v>
      </c>
      <c r="C37" s="1"/>
      <c r="D37" s="1"/>
      <c r="E37" s="1"/>
      <c r="F37" s="1"/>
      <c r="G37" s="2"/>
      <c r="H37" s="1"/>
      <c r="K37" s="11"/>
      <c r="L37" s="11"/>
      <c r="M37" s="11"/>
    </row>
    <row r="38" spans="1:13" s="3" customFormat="1" x14ac:dyDescent="0.25">
      <c r="A38" s="230"/>
      <c r="B38" s="230"/>
      <c r="C38" s="1"/>
      <c r="D38" s="1"/>
      <c r="E38" s="1"/>
      <c r="F38" s="1"/>
      <c r="G38" s="2"/>
      <c r="H38" s="1"/>
      <c r="K38" s="11"/>
      <c r="L38" s="11"/>
      <c r="M38" s="11"/>
    </row>
    <row r="39" spans="1:13" s="3" customFormat="1" x14ac:dyDescent="0.25">
      <c r="A39" s="230" t="s">
        <v>225</v>
      </c>
      <c r="B39" s="231" t="e">
        <f>C30</f>
        <v>#REF!</v>
      </c>
      <c r="C39" s="1"/>
      <c r="D39" s="1"/>
      <c r="E39" s="1"/>
      <c r="F39" s="1"/>
      <c r="G39" s="2"/>
      <c r="H39" s="1"/>
      <c r="K39" s="11"/>
      <c r="L39" s="11"/>
      <c r="M39" s="11"/>
    </row>
    <row r="40" spans="1:13" s="1" customFormat="1" x14ac:dyDescent="0.25">
      <c r="A40" s="230" t="s">
        <v>226</v>
      </c>
      <c r="B40" s="231">
        <f>'Gesamtübersicht je AZ'!C30</f>
        <v>0</v>
      </c>
      <c r="G40" s="2"/>
      <c r="I40" s="3"/>
      <c r="J40" s="3"/>
      <c r="K40" s="11"/>
      <c r="L40" s="11"/>
      <c r="M40" s="11"/>
    </row>
    <row r="41" spans="1:13" s="1" customFormat="1" x14ac:dyDescent="0.25">
      <c r="A41" s="230" t="s">
        <v>227</v>
      </c>
      <c r="B41" s="231" t="e">
        <f>C31</f>
        <v>#REF!</v>
      </c>
      <c r="G41" s="2"/>
      <c r="I41" s="3"/>
      <c r="J41" s="3"/>
      <c r="K41" s="11"/>
      <c r="L41" s="11"/>
      <c r="M41" s="11"/>
    </row>
    <row r="42" spans="1:13" s="1" customFormat="1" x14ac:dyDescent="0.25">
      <c r="A42" s="230" t="s">
        <v>228</v>
      </c>
      <c r="B42" s="231">
        <f>'Gesamtübersicht je AZ'!C31</f>
        <v>0</v>
      </c>
      <c r="G42" s="2"/>
      <c r="I42" s="3"/>
      <c r="J42" s="3"/>
      <c r="K42" s="11"/>
      <c r="L42" s="11"/>
      <c r="M42" s="11"/>
    </row>
    <row r="43" spans="1:13" s="1" customFormat="1" x14ac:dyDescent="0.25">
      <c r="A43" s="230"/>
      <c r="B43" s="230"/>
      <c r="G43" s="2"/>
      <c r="I43" s="3"/>
      <c r="J43" s="3"/>
      <c r="K43" s="11"/>
      <c r="L43" s="11"/>
      <c r="M43" s="11"/>
    </row>
    <row r="44" spans="1:13" s="1" customFormat="1" x14ac:dyDescent="0.25">
      <c r="A44" s="230" t="s">
        <v>229</v>
      </c>
      <c r="B44" s="231" t="e">
        <f>B30-C30</f>
        <v>#REF!</v>
      </c>
      <c r="G44" s="2"/>
      <c r="I44" s="3"/>
      <c r="J44" s="3"/>
      <c r="K44" s="11"/>
      <c r="L44" s="11"/>
      <c r="M44" s="11"/>
    </row>
    <row r="45" spans="1:13" s="1" customFormat="1" x14ac:dyDescent="0.25">
      <c r="A45" s="230" t="s">
        <v>230</v>
      </c>
      <c r="B45" s="231"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20" priority="2" operator="equal">
      <formula>0</formula>
    </cfRule>
  </conditionalFormatting>
  <conditionalFormatting sqref="E15">
    <cfRule type="cellIs" dxfId="119"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3:FZ36"/>
  <sheetViews>
    <sheetView showGridLines="0" zoomScaleNormal="100" workbookViewId="0">
      <selection activeCell="F10" sqref="F10:F11"/>
    </sheetView>
  </sheetViews>
  <sheetFormatPr baseColWidth="10" defaultColWidth="11.42578125" defaultRowHeight="14.25" x14ac:dyDescent="0.2"/>
  <cols>
    <col min="1" max="1" width="9.140625" style="75" customWidth="1"/>
    <col min="2" max="2" width="9.28515625" style="75" customWidth="1"/>
    <col min="3" max="3" width="16" style="75" customWidth="1"/>
    <col min="4" max="4" width="24" style="75" customWidth="1"/>
    <col min="5" max="5" width="24" style="75" hidden="1" customWidth="1"/>
    <col min="6" max="6" width="23.7109375" style="75" customWidth="1"/>
    <col min="7" max="7" width="20.85546875" style="75" customWidth="1"/>
    <col min="8" max="8" width="10.28515625" style="75" customWidth="1"/>
    <col min="9" max="9" width="22.85546875" style="75" customWidth="1"/>
    <col min="10" max="10" width="13.140625" style="75" customWidth="1"/>
    <col min="11" max="11" width="11.85546875" style="68" customWidth="1"/>
    <col min="12" max="12" width="10.28515625" style="68" customWidth="1"/>
    <col min="13" max="13" width="13.28515625" style="68" customWidth="1"/>
    <col min="14" max="14" width="11.42578125" style="68"/>
    <col min="15" max="15" width="44.140625" style="75" customWidth="1"/>
    <col min="16" max="16384" width="11.42578125" style="75"/>
  </cols>
  <sheetData>
    <row r="3" spans="1:182" s="58" customFormat="1" ht="15" x14ac:dyDescent="0.25">
      <c r="B3" s="309" t="str">
        <f>"zahlenmäßiger Nachweis - Anlage 2 zum Auszahlungsantrag Nr."&amp;" "&amp;'Gesamtübersicht je AZ'!$C$3</f>
        <v xml:space="preserve">zahlenmäßiger Nachweis - Anlage 2 zum Auszahlungsantrag Nr. </v>
      </c>
      <c r="C3" s="309"/>
      <c r="D3" s="309"/>
      <c r="E3" s="309"/>
      <c r="F3" s="309"/>
      <c r="G3" s="309"/>
      <c r="H3" s="309"/>
      <c r="I3" s="309"/>
      <c r="J3" s="309"/>
      <c r="K3" s="309"/>
      <c r="L3" s="309"/>
      <c r="M3" s="309"/>
      <c r="N3" s="309"/>
      <c r="O3" s="309"/>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9" t="s">
        <v>8</v>
      </c>
      <c r="C6" s="309"/>
      <c r="D6" s="309"/>
      <c r="E6" s="309"/>
      <c r="F6" s="309"/>
      <c r="G6" s="309">
        <f>'Gesamtübersicht je AZ'!$B$7</f>
        <v>0</v>
      </c>
      <c r="H6" s="309"/>
      <c r="I6" s="309"/>
      <c r="J6" s="309"/>
      <c r="K6" s="309"/>
      <c r="L6" s="309"/>
      <c r="N6" s="60"/>
    </row>
    <row r="7" spans="1:182" s="58" customFormat="1" ht="15" x14ac:dyDescent="0.25">
      <c r="B7" s="309" t="s">
        <v>9</v>
      </c>
      <c r="C7" s="309"/>
      <c r="D7" s="309"/>
      <c r="E7" s="309"/>
      <c r="F7" s="309"/>
      <c r="G7" s="309">
        <f>'Gesamtübersicht je AZ'!$B$8</f>
        <v>0</v>
      </c>
      <c r="H7" s="309"/>
      <c r="I7" s="309"/>
      <c r="J7" s="309"/>
      <c r="K7" s="309"/>
      <c r="L7" s="309"/>
    </row>
    <row r="8" spans="1:182" s="58" customFormat="1" ht="15" x14ac:dyDescent="0.25">
      <c r="B8" s="307" t="s">
        <v>10</v>
      </c>
      <c r="C8" s="307"/>
      <c r="D8" s="307"/>
      <c r="E8" s="307"/>
      <c r="F8" s="307"/>
      <c r="G8" s="308">
        <f>'Gesamtübersicht je AZ'!$B$9</f>
        <v>0</v>
      </c>
      <c r="H8" s="308"/>
      <c r="I8" s="308"/>
      <c r="J8" s="308"/>
      <c r="K8" s="308"/>
      <c r="L8" s="308"/>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04" t="s">
        <v>114</v>
      </c>
      <c r="B10" s="304" t="s">
        <v>29</v>
      </c>
      <c r="C10" s="304" t="s">
        <v>112</v>
      </c>
      <c r="D10" s="304" t="s">
        <v>30</v>
      </c>
      <c r="E10" s="250" t="s">
        <v>299</v>
      </c>
      <c r="F10" s="304" t="s">
        <v>31</v>
      </c>
      <c r="G10" s="304" t="s">
        <v>32</v>
      </c>
      <c r="H10" s="304" t="s">
        <v>33</v>
      </c>
      <c r="I10" s="304" t="s">
        <v>34</v>
      </c>
      <c r="J10" s="118" t="s">
        <v>35</v>
      </c>
      <c r="K10" s="118" t="s">
        <v>36</v>
      </c>
      <c r="L10" s="118" t="s">
        <v>37</v>
      </c>
      <c r="M10" s="304" t="s">
        <v>38</v>
      </c>
      <c r="N10" s="118" t="s">
        <v>1</v>
      </c>
      <c r="O10" s="304"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04"/>
      <c r="B11" s="304"/>
      <c r="C11" s="304"/>
      <c r="D11" s="304"/>
      <c r="E11" s="250"/>
      <c r="F11" s="304"/>
      <c r="G11" s="304"/>
      <c r="H11" s="304"/>
      <c r="I11" s="304"/>
      <c r="J11" s="119" t="s">
        <v>39</v>
      </c>
      <c r="K11" s="119" t="s">
        <v>2</v>
      </c>
      <c r="L11" s="119" t="s">
        <v>2</v>
      </c>
      <c r="M11" s="304"/>
      <c r="N11" s="119" t="s">
        <v>39</v>
      </c>
      <c r="O11" s="305"/>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39" t="s">
        <v>113</v>
      </c>
      <c r="B12" s="240" t="s">
        <v>40</v>
      </c>
      <c r="C12" s="241" t="s">
        <v>41</v>
      </c>
      <c r="D12" s="240" t="s">
        <v>42</v>
      </c>
      <c r="E12" s="240" t="s">
        <v>297</v>
      </c>
      <c r="F12" s="240" t="s">
        <v>43</v>
      </c>
      <c r="G12" s="240" t="s">
        <v>44</v>
      </c>
      <c r="H12" s="242" t="s">
        <v>45</v>
      </c>
      <c r="I12" s="243" t="s">
        <v>47</v>
      </c>
      <c r="J12" s="244" t="s">
        <v>48</v>
      </c>
      <c r="K12" s="245" t="s">
        <v>49</v>
      </c>
      <c r="L12" s="245" t="s">
        <v>50</v>
      </c>
      <c r="M12" s="242" t="s">
        <v>51</v>
      </c>
      <c r="N12" s="246" t="s">
        <v>52</v>
      </c>
      <c r="O12" s="247" t="s">
        <v>53</v>
      </c>
    </row>
    <row r="13" spans="1:182" s="264" customFormat="1" x14ac:dyDescent="0.2">
      <c r="A13" s="284"/>
      <c r="B13" s="285">
        <f t="shared" ref="B13:B32" si="0">ROW()-12</f>
        <v>1</v>
      </c>
      <c r="C13" s="286"/>
      <c r="D13" s="287"/>
      <c r="E13" s="287"/>
      <c r="F13" s="287"/>
      <c r="G13" s="287"/>
      <c r="H13" s="288"/>
      <c r="I13" s="289"/>
      <c r="J13" s="290"/>
      <c r="K13" s="291"/>
      <c r="L13" s="291"/>
      <c r="M13" s="288"/>
      <c r="N13" s="295">
        <f t="shared" ref="N13:N32" si="1">($J13-($J13*$L13))+(($J13-($J13*$L13))*$K13)</f>
        <v>0</v>
      </c>
      <c r="O13" s="292"/>
    </row>
    <row r="14" spans="1:182" s="264" customFormat="1" x14ac:dyDescent="0.2">
      <c r="A14" s="284"/>
      <c r="B14" s="285">
        <f t="shared" si="0"/>
        <v>2</v>
      </c>
      <c r="C14" s="286"/>
      <c r="D14" s="287"/>
      <c r="E14" s="287"/>
      <c r="F14" s="287"/>
      <c r="G14" s="287"/>
      <c r="H14" s="288"/>
      <c r="I14" s="289"/>
      <c r="J14" s="290"/>
      <c r="K14" s="291"/>
      <c r="L14" s="291"/>
      <c r="M14" s="288"/>
      <c r="N14" s="295">
        <f t="shared" si="1"/>
        <v>0</v>
      </c>
      <c r="O14" s="292"/>
    </row>
    <row r="15" spans="1:182" s="264" customFormat="1" x14ac:dyDescent="0.2">
      <c r="A15" s="284"/>
      <c r="B15" s="285">
        <f t="shared" si="0"/>
        <v>3</v>
      </c>
      <c r="C15" s="286"/>
      <c r="D15" s="287"/>
      <c r="E15" s="287"/>
      <c r="F15" s="287"/>
      <c r="G15" s="287"/>
      <c r="H15" s="288"/>
      <c r="I15" s="289"/>
      <c r="J15" s="290"/>
      <c r="K15" s="291"/>
      <c r="L15" s="291"/>
      <c r="M15" s="288"/>
      <c r="N15" s="295">
        <f t="shared" si="1"/>
        <v>0</v>
      </c>
      <c r="O15" s="292"/>
    </row>
    <row r="16" spans="1:182" s="264" customFormat="1" x14ac:dyDescent="0.2">
      <c r="A16" s="284"/>
      <c r="B16" s="285">
        <f t="shared" si="0"/>
        <v>4</v>
      </c>
      <c r="C16" s="286"/>
      <c r="D16" s="287"/>
      <c r="E16" s="287"/>
      <c r="F16" s="287"/>
      <c r="G16" s="287"/>
      <c r="H16" s="288"/>
      <c r="I16" s="289"/>
      <c r="J16" s="290"/>
      <c r="K16" s="291"/>
      <c r="L16" s="291"/>
      <c r="M16" s="288"/>
      <c r="N16" s="295">
        <f t="shared" si="1"/>
        <v>0</v>
      </c>
      <c r="O16" s="292"/>
    </row>
    <row r="17" spans="1:15" s="264" customFormat="1" x14ac:dyDescent="0.2">
      <c r="A17" s="284"/>
      <c r="B17" s="285">
        <f t="shared" si="0"/>
        <v>5</v>
      </c>
      <c r="C17" s="286"/>
      <c r="D17" s="287"/>
      <c r="E17" s="287"/>
      <c r="F17" s="287"/>
      <c r="G17" s="287"/>
      <c r="H17" s="288"/>
      <c r="I17" s="289"/>
      <c r="J17" s="290"/>
      <c r="K17" s="291"/>
      <c r="L17" s="291"/>
      <c r="M17" s="288"/>
      <c r="N17" s="295">
        <f t="shared" si="1"/>
        <v>0</v>
      </c>
      <c r="O17" s="292"/>
    </row>
    <row r="18" spans="1:15" s="264" customFormat="1" x14ac:dyDescent="0.2">
      <c r="A18" s="284"/>
      <c r="B18" s="285">
        <f t="shared" si="0"/>
        <v>6</v>
      </c>
      <c r="C18" s="286"/>
      <c r="D18" s="287"/>
      <c r="E18" s="287"/>
      <c r="F18" s="287"/>
      <c r="G18" s="287"/>
      <c r="H18" s="288"/>
      <c r="I18" s="289"/>
      <c r="J18" s="290"/>
      <c r="K18" s="291"/>
      <c r="L18" s="291"/>
      <c r="M18" s="293"/>
      <c r="N18" s="295">
        <f t="shared" si="1"/>
        <v>0</v>
      </c>
      <c r="O18" s="292"/>
    </row>
    <row r="19" spans="1:15" s="264" customFormat="1" x14ac:dyDescent="0.2">
      <c r="A19" s="284"/>
      <c r="B19" s="285">
        <f t="shared" si="0"/>
        <v>7</v>
      </c>
      <c r="C19" s="286"/>
      <c r="D19" s="287"/>
      <c r="E19" s="287"/>
      <c r="F19" s="287"/>
      <c r="G19" s="287"/>
      <c r="H19" s="288"/>
      <c r="I19" s="289"/>
      <c r="J19" s="290"/>
      <c r="K19" s="291"/>
      <c r="L19" s="291"/>
      <c r="M19" s="293"/>
      <c r="N19" s="295">
        <f t="shared" si="1"/>
        <v>0</v>
      </c>
      <c r="O19" s="292"/>
    </row>
    <row r="20" spans="1:15" s="264" customFormat="1" x14ac:dyDescent="0.2">
      <c r="A20" s="284"/>
      <c r="B20" s="285">
        <f t="shared" si="0"/>
        <v>8</v>
      </c>
      <c r="C20" s="286"/>
      <c r="D20" s="287"/>
      <c r="E20" s="287"/>
      <c r="F20" s="287"/>
      <c r="G20" s="287"/>
      <c r="H20" s="288"/>
      <c r="I20" s="289"/>
      <c r="J20" s="290"/>
      <c r="K20" s="291"/>
      <c r="L20" s="291"/>
      <c r="M20" s="293"/>
      <c r="N20" s="295">
        <f t="shared" si="1"/>
        <v>0</v>
      </c>
      <c r="O20" s="292"/>
    </row>
    <row r="21" spans="1:15" s="264" customFormat="1" x14ac:dyDescent="0.2">
      <c r="A21" s="284"/>
      <c r="B21" s="285">
        <f t="shared" si="0"/>
        <v>9</v>
      </c>
      <c r="C21" s="286"/>
      <c r="D21" s="287"/>
      <c r="E21" s="287"/>
      <c r="F21" s="287"/>
      <c r="G21" s="287"/>
      <c r="H21" s="288"/>
      <c r="I21" s="289"/>
      <c r="J21" s="290"/>
      <c r="K21" s="291"/>
      <c r="L21" s="291"/>
      <c r="M21" s="293"/>
      <c r="N21" s="295">
        <f t="shared" si="1"/>
        <v>0</v>
      </c>
      <c r="O21" s="292"/>
    </row>
    <row r="22" spans="1:15" s="264" customFormat="1" x14ac:dyDescent="0.2">
      <c r="A22" s="284"/>
      <c r="B22" s="285">
        <f t="shared" si="0"/>
        <v>10</v>
      </c>
      <c r="C22" s="286"/>
      <c r="D22" s="287"/>
      <c r="E22" s="287"/>
      <c r="F22" s="287"/>
      <c r="G22" s="287"/>
      <c r="H22" s="288"/>
      <c r="I22" s="289"/>
      <c r="J22" s="290"/>
      <c r="K22" s="291"/>
      <c r="L22" s="291"/>
      <c r="M22" s="293"/>
      <c r="N22" s="295">
        <f t="shared" si="1"/>
        <v>0</v>
      </c>
      <c r="O22" s="292"/>
    </row>
    <row r="23" spans="1:15" s="264" customFormat="1" x14ac:dyDescent="0.2">
      <c r="A23" s="284"/>
      <c r="B23" s="285">
        <f t="shared" si="0"/>
        <v>11</v>
      </c>
      <c r="C23" s="286"/>
      <c r="D23" s="287"/>
      <c r="E23" s="287"/>
      <c r="F23" s="287"/>
      <c r="G23" s="287"/>
      <c r="H23" s="288"/>
      <c r="I23" s="289"/>
      <c r="J23" s="290"/>
      <c r="K23" s="291"/>
      <c r="L23" s="291"/>
      <c r="M23" s="293"/>
      <c r="N23" s="295">
        <f t="shared" si="1"/>
        <v>0</v>
      </c>
      <c r="O23" s="292"/>
    </row>
    <row r="24" spans="1:15" s="264" customFormat="1" x14ac:dyDescent="0.2">
      <c r="A24" s="284"/>
      <c r="B24" s="285">
        <f t="shared" si="0"/>
        <v>12</v>
      </c>
      <c r="C24" s="286"/>
      <c r="D24" s="287"/>
      <c r="E24" s="287"/>
      <c r="F24" s="287"/>
      <c r="G24" s="287"/>
      <c r="H24" s="288"/>
      <c r="I24" s="289"/>
      <c r="J24" s="290"/>
      <c r="K24" s="291"/>
      <c r="L24" s="291"/>
      <c r="M24" s="293"/>
      <c r="N24" s="295">
        <f t="shared" si="1"/>
        <v>0</v>
      </c>
      <c r="O24" s="292"/>
    </row>
    <row r="25" spans="1:15" s="264" customFormat="1" x14ac:dyDescent="0.2">
      <c r="A25" s="284"/>
      <c r="B25" s="285">
        <f t="shared" si="0"/>
        <v>13</v>
      </c>
      <c r="C25" s="286"/>
      <c r="D25" s="287"/>
      <c r="E25" s="287"/>
      <c r="F25" s="287"/>
      <c r="G25" s="287"/>
      <c r="H25" s="288"/>
      <c r="I25" s="289"/>
      <c r="J25" s="290"/>
      <c r="K25" s="291"/>
      <c r="L25" s="291"/>
      <c r="M25" s="293"/>
      <c r="N25" s="295">
        <f t="shared" si="1"/>
        <v>0</v>
      </c>
      <c r="O25" s="292"/>
    </row>
    <row r="26" spans="1:15" s="264" customFormat="1" x14ac:dyDescent="0.2">
      <c r="A26" s="284"/>
      <c r="B26" s="285">
        <f t="shared" si="0"/>
        <v>14</v>
      </c>
      <c r="C26" s="286"/>
      <c r="D26" s="287"/>
      <c r="E26" s="287"/>
      <c r="F26" s="287"/>
      <c r="G26" s="287"/>
      <c r="H26" s="288"/>
      <c r="I26" s="289"/>
      <c r="J26" s="290"/>
      <c r="K26" s="291"/>
      <c r="L26" s="291"/>
      <c r="M26" s="293"/>
      <c r="N26" s="295">
        <f t="shared" si="1"/>
        <v>0</v>
      </c>
      <c r="O26" s="292"/>
    </row>
    <row r="27" spans="1:15" s="264" customFormat="1" x14ac:dyDescent="0.2">
      <c r="A27" s="284"/>
      <c r="B27" s="285">
        <f t="shared" si="0"/>
        <v>15</v>
      </c>
      <c r="C27" s="286"/>
      <c r="D27" s="287"/>
      <c r="E27" s="287"/>
      <c r="F27" s="287"/>
      <c r="G27" s="287"/>
      <c r="H27" s="288"/>
      <c r="I27" s="289"/>
      <c r="J27" s="290"/>
      <c r="K27" s="291"/>
      <c r="L27" s="291"/>
      <c r="M27" s="293"/>
      <c r="N27" s="295">
        <f t="shared" si="1"/>
        <v>0</v>
      </c>
      <c r="O27" s="292"/>
    </row>
    <row r="28" spans="1:15" s="264" customFormat="1" x14ac:dyDescent="0.2">
      <c r="A28" s="284"/>
      <c r="B28" s="285">
        <f t="shared" si="0"/>
        <v>16</v>
      </c>
      <c r="C28" s="286"/>
      <c r="D28" s="287"/>
      <c r="E28" s="287"/>
      <c r="F28" s="287"/>
      <c r="G28" s="287"/>
      <c r="H28" s="288"/>
      <c r="I28" s="289"/>
      <c r="J28" s="290"/>
      <c r="K28" s="291"/>
      <c r="L28" s="291"/>
      <c r="M28" s="293"/>
      <c r="N28" s="295">
        <f t="shared" si="1"/>
        <v>0</v>
      </c>
      <c r="O28" s="292"/>
    </row>
    <row r="29" spans="1:15" s="264" customFormat="1" x14ac:dyDescent="0.2">
      <c r="A29" s="284"/>
      <c r="B29" s="285">
        <f t="shared" si="0"/>
        <v>17</v>
      </c>
      <c r="C29" s="286"/>
      <c r="D29" s="287"/>
      <c r="E29" s="287"/>
      <c r="F29" s="287"/>
      <c r="G29" s="287"/>
      <c r="H29" s="288"/>
      <c r="I29" s="289"/>
      <c r="J29" s="290"/>
      <c r="K29" s="291"/>
      <c r="L29" s="291"/>
      <c r="M29" s="293"/>
      <c r="N29" s="295">
        <f t="shared" si="1"/>
        <v>0</v>
      </c>
      <c r="O29" s="292"/>
    </row>
    <row r="30" spans="1:15" s="264" customFormat="1" x14ac:dyDescent="0.2">
      <c r="A30" s="284"/>
      <c r="B30" s="285">
        <f t="shared" si="0"/>
        <v>18</v>
      </c>
      <c r="C30" s="286"/>
      <c r="D30" s="287"/>
      <c r="E30" s="287"/>
      <c r="F30" s="287"/>
      <c r="G30" s="287"/>
      <c r="H30" s="288"/>
      <c r="I30" s="289"/>
      <c r="J30" s="290"/>
      <c r="K30" s="291"/>
      <c r="L30" s="291"/>
      <c r="M30" s="293"/>
      <c r="N30" s="295">
        <f t="shared" si="1"/>
        <v>0</v>
      </c>
      <c r="O30" s="292"/>
    </row>
    <row r="31" spans="1:15" s="264" customFormat="1" x14ac:dyDescent="0.2">
      <c r="A31" s="284"/>
      <c r="B31" s="285">
        <f t="shared" si="0"/>
        <v>19</v>
      </c>
      <c r="C31" s="286"/>
      <c r="D31" s="287"/>
      <c r="E31" s="287"/>
      <c r="F31" s="287"/>
      <c r="G31" s="287"/>
      <c r="H31" s="288"/>
      <c r="I31" s="289"/>
      <c r="J31" s="290"/>
      <c r="K31" s="291"/>
      <c r="L31" s="291"/>
      <c r="M31" s="293"/>
      <c r="N31" s="295">
        <f t="shared" si="1"/>
        <v>0</v>
      </c>
      <c r="O31" s="292"/>
    </row>
    <row r="32" spans="1:15" s="264" customFormat="1" x14ac:dyDescent="0.2">
      <c r="A32" s="294"/>
      <c r="B32" s="285">
        <f t="shared" si="0"/>
        <v>20</v>
      </c>
      <c r="C32" s="286"/>
      <c r="D32" s="287"/>
      <c r="E32" s="287"/>
      <c r="F32" s="287"/>
      <c r="G32" s="287"/>
      <c r="H32" s="288"/>
      <c r="I32" s="289"/>
      <c r="J32" s="290"/>
      <c r="K32" s="291"/>
      <c r="L32" s="291"/>
      <c r="M32" s="293"/>
      <c r="N32" s="295">
        <f t="shared" si="1"/>
        <v>0</v>
      </c>
      <c r="O32" s="292"/>
    </row>
    <row r="33" spans="2:15" s="68" customFormat="1" x14ac:dyDescent="0.2">
      <c r="B33" s="72"/>
      <c r="C33" s="72"/>
      <c r="D33" s="72"/>
      <c r="E33" s="72"/>
      <c r="F33" s="72"/>
      <c r="G33" s="72"/>
      <c r="H33" s="73"/>
      <c r="I33" s="162" t="s">
        <v>54</v>
      </c>
      <c r="J33" s="162">
        <f>SUM(J13:J32)</f>
        <v>0</v>
      </c>
      <c r="K33" s="163"/>
      <c r="L33" s="162"/>
      <c r="M33" s="163"/>
      <c r="N33" s="162">
        <f>SUM(N13:N32)</f>
        <v>0</v>
      </c>
      <c r="O33" s="72"/>
    </row>
    <row r="34" spans="2:15" s="68" customFormat="1" x14ac:dyDescent="0.2">
      <c r="B34" s="72"/>
      <c r="C34" s="72"/>
      <c r="D34" s="72"/>
      <c r="E34" s="72"/>
      <c r="F34" s="72"/>
      <c r="G34" s="72"/>
      <c r="H34" s="73"/>
      <c r="I34" s="74"/>
      <c r="J34" s="74"/>
      <c r="K34" s="74"/>
      <c r="L34" s="74"/>
      <c r="M34" s="74"/>
      <c r="N34" s="72"/>
      <c r="O34" s="72"/>
    </row>
    <row r="35" spans="2:15" s="68" customFormat="1" x14ac:dyDescent="0.2">
      <c r="B35" s="306" t="s">
        <v>55</v>
      </c>
      <c r="C35" s="306"/>
      <c r="D35" s="306"/>
      <c r="E35" s="306"/>
      <c r="F35" s="306"/>
      <c r="G35" s="306"/>
      <c r="H35" s="306"/>
      <c r="I35" s="306"/>
      <c r="J35" s="306"/>
      <c r="K35" s="306"/>
      <c r="L35" s="306"/>
      <c r="M35" s="306"/>
      <c r="N35" s="306"/>
    </row>
    <row r="36" spans="2:15" x14ac:dyDescent="0.2">
      <c r="B36" s="306" t="s">
        <v>56</v>
      </c>
      <c r="C36" s="306"/>
      <c r="D36" s="306"/>
      <c r="E36" s="306"/>
      <c r="F36" s="306"/>
      <c r="G36" s="306"/>
      <c r="H36" s="306"/>
      <c r="I36" s="306"/>
      <c r="J36" s="306"/>
      <c r="K36" s="306"/>
      <c r="L36" s="306"/>
      <c r="M36" s="306"/>
      <c r="N36" s="306"/>
      <c r="O36" s="68"/>
    </row>
  </sheetData>
  <sheetProtection algorithmName="SHA-512" hashValue="6zfHrR9LcJAhvP8h5qulUMi+Z20XsN3DZxpSF24QXXfaich+7bf+roeudp0KGSKLbGG6NIxxjylKE+xdE7GjtA==" saltValue="w+RMkpeHgeMlEy/sHpZiFw==" spinCount="100000" sheet="1" formatCells="0" formatColumns="0" formatRows="0" insertRows="0" deleteRows="0" sort="0" autoFilter="0"/>
  <mergeCells count="19">
    <mergeCell ref="B8:F8"/>
    <mergeCell ref="G8:L8"/>
    <mergeCell ref="B3:O3"/>
    <mergeCell ref="B6:F6"/>
    <mergeCell ref="G6:L6"/>
    <mergeCell ref="B7:F7"/>
    <mergeCell ref="G7:L7"/>
    <mergeCell ref="I10:I11"/>
    <mergeCell ref="M10:M11"/>
    <mergeCell ref="O10:O11"/>
    <mergeCell ref="B35:N35"/>
    <mergeCell ref="B36:N36"/>
    <mergeCell ref="G10:G11"/>
    <mergeCell ref="H10:H11"/>
    <mergeCell ref="A10:A11"/>
    <mergeCell ref="B10:B11"/>
    <mergeCell ref="C10:C11"/>
    <mergeCell ref="D10:D11"/>
    <mergeCell ref="F10:F11"/>
  </mergeCells>
  <pageMargins left="0.70866141732283472" right="0.70866141732283472" top="0.78740157480314965" bottom="0.78740157480314965" header="0.31496062992125984" footer="0.31496062992125984"/>
  <pageSetup paperSize="9" scale="57" fitToHeight="0" orientation="landscape" r:id="rId1"/>
  <headerFooter>
    <oddFooter>&amp;LMobilitätsangebote&amp;C
zahlenmäßiger Nachweis&amp;R
Stand 20.11.2024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Auswahlmöglichkeiten!$I$2:$I$8</xm:f>
          </x14:formula1>
          <xm:sqref>E13:E32</xm:sqref>
        </x14:dataValidation>
        <x14:dataValidation type="list" allowBlank="1" showInputMessage="1" showErrorMessage="1">
          <x14:formula1>
            <xm:f>Auswahlmöglichkeiten!$B$2:$B$3</xm:f>
          </x14:formula1>
          <xm:sqref>D13:D32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8" sqref="C18"/>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33" customFormat="1" x14ac:dyDescent="0.25">
      <c r="B3" s="310" t="str">
        <f>"zahlenmäßiger Nachweis - Anlage zum Auszahlungsantrag" &amp; " " &amp; 'Gesamtübersicht je AZ'!$C$3</f>
        <v xml:space="preserve">zahlenmäßiger Nachweis - Anlage zum Auszahlungsantrag </v>
      </c>
      <c r="C3" s="311"/>
      <c r="D3" s="311"/>
      <c r="E3" s="311"/>
      <c r="F3" s="311"/>
      <c r="G3" s="9"/>
      <c r="H3" s="9"/>
      <c r="I3" s="9"/>
      <c r="J3" s="9"/>
      <c r="K3" s="9"/>
      <c r="L3" s="9"/>
      <c r="M3" s="9"/>
      <c r="N3" s="9"/>
      <c r="O3" s="9"/>
      <c r="P3" s="9"/>
      <c r="Q3" s="9"/>
    </row>
    <row r="4" spans="1:17" s="136" customFormat="1" x14ac:dyDescent="0.25">
      <c r="B4" s="134"/>
      <c r="C4" s="134"/>
      <c r="D4" s="134"/>
      <c r="E4" s="135"/>
      <c r="F4" s="135"/>
    </row>
    <row r="5" spans="1:17" s="9" customFormat="1" x14ac:dyDescent="0.25">
      <c r="C5" s="137"/>
      <c r="D5" s="137"/>
      <c r="E5" s="313" t="s">
        <v>28</v>
      </c>
      <c r="F5" s="313"/>
      <c r="G5" s="137"/>
      <c r="H5" s="137"/>
      <c r="I5" s="137"/>
      <c r="J5" s="137"/>
      <c r="K5" s="137"/>
      <c r="L5" s="137"/>
    </row>
    <row r="6" spans="1:17" s="133" customFormat="1" x14ac:dyDescent="0.25">
      <c r="C6" s="14"/>
      <c r="D6" s="43"/>
      <c r="E6" s="43"/>
      <c r="F6" s="43"/>
      <c r="G6" s="138"/>
      <c r="H6" s="48"/>
      <c r="M6" s="9"/>
      <c r="N6" s="9"/>
      <c r="O6" s="9"/>
      <c r="P6" s="9"/>
      <c r="Q6" s="9"/>
    </row>
    <row r="7" spans="1:17" s="133" customFormat="1" x14ac:dyDescent="0.25">
      <c r="B7" s="310" t="s">
        <v>105</v>
      </c>
      <c r="C7" s="311"/>
      <c r="D7" s="314">
        <f>'Gesamtübersicht je AZ'!$B$7</f>
        <v>0</v>
      </c>
      <c r="E7" s="314"/>
      <c r="F7" s="314"/>
      <c r="G7"/>
      <c r="M7" s="9"/>
      <c r="N7" s="9"/>
      <c r="O7" s="9"/>
      <c r="P7" s="9"/>
      <c r="Q7" s="9"/>
    </row>
    <row r="8" spans="1:17" s="133" customFormat="1" x14ac:dyDescent="0.25">
      <c r="B8" s="310" t="s">
        <v>9</v>
      </c>
      <c r="C8" s="311"/>
      <c r="D8" s="314">
        <f>'Gesamtübersicht je AZ'!$B$8</f>
        <v>0</v>
      </c>
      <c r="E8" s="314"/>
      <c r="F8" s="314"/>
      <c r="G8"/>
      <c r="L8" s="16"/>
      <c r="Q8" s="9"/>
    </row>
    <row r="9" spans="1:17" s="133" customFormat="1" ht="15" customHeight="1" x14ac:dyDescent="0.25">
      <c r="B9" s="310" t="s">
        <v>106</v>
      </c>
      <c r="C9" s="311"/>
      <c r="D9" s="312">
        <f>'Gesamtübersicht je AZ'!$B$9</f>
        <v>0</v>
      </c>
      <c r="E9" s="312"/>
      <c r="F9" s="312"/>
      <c r="G9"/>
      <c r="M9" s="9"/>
      <c r="N9" s="9"/>
      <c r="O9" s="9"/>
      <c r="P9" s="9"/>
      <c r="Q9" s="9"/>
    </row>
    <row r="11" spans="1:17" ht="30" x14ac:dyDescent="0.25">
      <c r="A11" s="164" t="s">
        <v>114</v>
      </c>
      <c r="B11" s="152" t="s">
        <v>107</v>
      </c>
      <c r="C11" s="153" t="s">
        <v>108</v>
      </c>
      <c r="D11" s="153" t="s">
        <v>109</v>
      </c>
      <c r="E11" s="154" t="s">
        <v>110</v>
      </c>
      <c r="F11" s="154" t="s">
        <v>134</v>
      </c>
    </row>
    <row r="12" spans="1:17" hidden="1" x14ac:dyDescent="0.25">
      <c r="A12" s="139" t="s">
        <v>113</v>
      </c>
      <c r="B12" s="139" t="s">
        <v>40</v>
      </c>
      <c r="C12" s="140" t="s">
        <v>41</v>
      </c>
      <c r="D12" s="141" t="s">
        <v>42</v>
      </c>
      <c r="E12" s="142" t="s">
        <v>43</v>
      </c>
      <c r="F12" s="142" t="s">
        <v>44</v>
      </c>
    </row>
    <row r="13" spans="1:17" s="147" customFormat="1" x14ac:dyDescent="0.25">
      <c r="A13" s="143"/>
      <c r="B13" s="143">
        <f t="shared" ref="B13:B25" si="0">ROW()-12</f>
        <v>1</v>
      </c>
      <c r="C13" s="144"/>
      <c r="D13" s="145"/>
      <c r="E13" s="146"/>
      <c r="F13" s="146"/>
    </row>
    <row r="14" spans="1:17" s="147" customFormat="1" x14ac:dyDescent="0.25">
      <c r="A14" s="143"/>
      <c r="B14" s="143">
        <f t="shared" si="0"/>
        <v>2</v>
      </c>
      <c r="C14" s="144"/>
      <c r="D14" s="145"/>
      <c r="E14" s="146"/>
      <c r="F14" s="146"/>
    </row>
    <row r="15" spans="1:17" s="147" customFormat="1" x14ac:dyDescent="0.25">
      <c r="A15" s="143"/>
      <c r="B15" s="143">
        <f t="shared" si="0"/>
        <v>3</v>
      </c>
      <c r="C15" s="144"/>
      <c r="D15" s="145"/>
      <c r="E15" s="146"/>
      <c r="F15" s="146"/>
    </row>
    <row r="16" spans="1:17" s="147" customFormat="1" x14ac:dyDescent="0.25">
      <c r="A16" s="143"/>
      <c r="B16" s="143">
        <f t="shared" si="0"/>
        <v>4</v>
      </c>
      <c r="C16" s="144"/>
      <c r="D16" s="145"/>
      <c r="E16" s="146"/>
      <c r="F16" s="146"/>
    </row>
    <row r="17" spans="1:6" s="147" customFormat="1" x14ac:dyDescent="0.25">
      <c r="A17" s="143"/>
      <c r="B17" s="143">
        <f t="shared" si="0"/>
        <v>5</v>
      </c>
      <c r="C17" s="144"/>
      <c r="D17" s="145"/>
      <c r="E17" s="146"/>
      <c r="F17" s="146"/>
    </row>
    <row r="18" spans="1:6" s="147" customFormat="1" x14ac:dyDescent="0.25">
      <c r="A18" s="143"/>
      <c r="B18" s="143">
        <f t="shared" si="0"/>
        <v>6</v>
      </c>
      <c r="C18" s="144"/>
      <c r="D18" s="145"/>
      <c r="E18" s="146"/>
      <c r="F18" s="146"/>
    </row>
    <row r="19" spans="1:6" s="147" customFormat="1" x14ac:dyDescent="0.25">
      <c r="A19" s="143"/>
      <c r="B19" s="143">
        <f t="shared" si="0"/>
        <v>7</v>
      </c>
      <c r="C19" s="144"/>
      <c r="D19" s="145"/>
      <c r="E19" s="146"/>
      <c r="F19" s="146"/>
    </row>
    <row r="20" spans="1:6" s="147" customFormat="1" x14ac:dyDescent="0.25">
      <c r="A20" s="143"/>
      <c r="B20" s="143">
        <f t="shared" si="0"/>
        <v>8</v>
      </c>
      <c r="C20" s="144"/>
      <c r="D20" s="145"/>
      <c r="E20" s="146"/>
      <c r="F20" s="146"/>
    </row>
    <row r="21" spans="1:6" s="147" customFormat="1" x14ac:dyDescent="0.25">
      <c r="A21" s="143"/>
      <c r="B21" s="143">
        <f t="shared" si="0"/>
        <v>9</v>
      </c>
      <c r="C21" s="144"/>
      <c r="D21" s="145"/>
      <c r="E21" s="146"/>
      <c r="F21" s="146"/>
    </row>
    <row r="22" spans="1:6" s="147" customFormat="1" x14ac:dyDescent="0.25">
      <c r="A22" s="143"/>
      <c r="B22" s="143">
        <f t="shared" si="0"/>
        <v>10</v>
      </c>
      <c r="C22" s="144"/>
      <c r="D22" s="145"/>
      <c r="E22" s="146"/>
      <c r="F22" s="146"/>
    </row>
    <row r="23" spans="1:6" s="147" customFormat="1" x14ac:dyDescent="0.25">
      <c r="A23" s="143"/>
      <c r="B23" s="143">
        <f t="shared" si="0"/>
        <v>11</v>
      </c>
      <c r="C23" s="144"/>
      <c r="D23" s="145"/>
      <c r="E23" s="146"/>
      <c r="F23" s="146"/>
    </row>
    <row r="24" spans="1:6" s="147" customFormat="1" x14ac:dyDescent="0.25">
      <c r="A24" s="143"/>
      <c r="B24" s="143">
        <f t="shared" si="0"/>
        <v>12</v>
      </c>
      <c r="C24" s="144"/>
      <c r="D24" s="145"/>
      <c r="E24" s="146"/>
      <c r="F24" s="146"/>
    </row>
    <row r="25" spans="1:6" s="147" customFormat="1" x14ac:dyDescent="0.25">
      <c r="A25" s="148"/>
      <c r="B25" s="148">
        <f t="shared" si="0"/>
        <v>13</v>
      </c>
      <c r="C25" s="149"/>
      <c r="D25" s="150"/>
      <c r="E25" s="151"/>
      <c r="F25" s="15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C18" sqref="C18"/>
    </sheetView>
  </sheetViews>
  <sheetFormatPr baseColWidth="10" defaultColWidth="11.42578125" defaultRowHeight="15" x14ac:dyDescent="0.25"/>
  <cols>
    <col min="1" max="1" width="5.85546875" style="105" customWidth="1"/>
    <col min="2" max="2" width="3.85546875" style="105" customWidth="1"/>
    <col min="3" max="3" width="14.85546875" style="105" customWidth="1"/>
    <col min="4" max="4" width="13.85546875" style="105" customWidth="1"/>
    <col min="5" max="5" width="24.28515625" style="105" customWidth="1"/>
    <col min="6" max="6" width="9.42578125" style="105" customWidth="1"/>
    <col min="7" max="7" width="17.28515625" style="105" customWidth="1"/>
    <col min="8" max="8" width="15.140625" style="105" customWidth="1"/>
    <col min="9" max="9" width="13.5703125" style="105" customWidth="1"/>
    <col min="10" max="10" width="10.28515625" style="105" customWidth="1"/>
    <col min="11" max="11" width="18.42578125" style="105" customWidth="1"/>
    <col min="12" max="12" width="21.140625" style="105" customWidth="1"/>
    <col min="13" max="13" width="18.42578125" style="105" hidden="1" customWidth="1"/>
    <col min="14" max="14" width="18.42578125" style="105" customWidth="1"/>
    <col min="15" max="15" width="50.5703125" style="105" customWidth="1"/>
    <col min="16" max="16384" width="11.42578125" style="105"/>
  </cols>
  <sheetData>
    <row r="1" spans="1:19" s="75" customFormat="1" ht="14.25" x14ac:dyDescent="0.2">
      <c r="P1" s="68"/>
      <c r="Q1" s="68"/>
      <c r="R1" s="68"/>
      <c r="S1" s="68"/>
    </row>
    <row r="2" spans="1:19" s="75" customFormat="1" ht="14.25" x14ac:dyDescent="0.2">
      <c r="P2" s="68"/>
      <c r="Q2" s="68"/>
      <c r="R2" s="68"/>
      <c r="S2" s="68"/>
    </row>
    <row r="3" spans="1:19" s="58" customFormat="1" x14ac:dyDescent="0.25">
      <c r="B3" s="315" t="str">
        <f>"zahlenmäßiger Nachweis - Anlage zum Auszahlungsantrag" &amp; " " &amp; 'Gesamtübersicht je AZ'!$C$3</f>
        <v xml:space="preserve">zahlenmäßiger Nachweis - Anlage zum Auszahlungsantrag </v>
      </c>
      <c r="C3" s="316"/>
      <c r="D3" s="316"/>
      <c r="E3" s="316"/>
      <c r="F3" s="316"/>
      <c r="G3" s="316"/>
      <c r="H3" s="316"/>
      <c r="I3" s="316"/>
      <c r="J3" s="316"/>
      <c r="K3" s="316"/>
      <c r="L3" s="316"/>
      <c r="M3" s="316"/>
      <c r="N3" s="316"/>
      <c r="O3" s="317"/>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9" t="s">
        <v>8</v>
      </c>
      <c r="C6" s="309"/>
      <c r="D6" s="309"/>
      <c r="E6" s="309"/>
      <c r="F6" s="309">
        <f>'Gesamtübersicht je AZ'!$B$7</f>
        <v>0</v>
      </c>
      <c r="G6" s="309"/>
      <c r="H6" s="309"/>
      <c r="I6" s="309"/>
      <c r="J6" s="309"/>
      <c r="K6" s="309"/>
      <c r="L6" s="309"/>
      <c r="M6" s="68"/>
      <c r="P6" s="60"/>
      <c r="Q6" s="60"/>
      <c r="R6" s="60"/>
      <c r="S6" s="60"/>
    </row>
    <row r="7" spans="1:19" s="58" customFormat="1" x14ac:dyDescent="0.25">
      <c r="B7" s="309" t="s">
        <v>9</v>
      </c>
      <c r="C7" s="309"/>
      <c r="D7" s="309"/>
      <c r="E7" s="309"/>
      <c r="F7" s="309">
        <f>'Gesamtübersicht je AZ'!$B$8</f>
        <v>0</v>
      </c>
      <c r="G7" s="309"/>
      <c r="H7" s="309"/>
      <c r="I7" s="309"/>
      <c r="J7" s="309"/>
      <c r="K7" s="309"/>
      <c r="L7" s="309"/>
      <c r="M7" s="68"/>
      <c r="N7" s="68"/>
      <c r="O7" s="68"/>
      <c r="S7" s="60"/>
    </row>
    <row r="8" spans="1:19" s="58" customFormat="1" x14ac:dyDescent="0.25">
      <c r="B8" s="307" t="s">
        <v>10</v>
      </c>
      <c r="C8" s="307"/>
      <c r="D8" s="307"/>
      <c r="E8" s="307"/>
      <c r="F8" s="308">
        <f>'Gesamtübersicht je AZ'!$B$9</f>
        <v>0</v>
      </c>
      <c r="G8" s="308"/>
      <c r="H8" s="308"/>
      <c r="I8" s="308"/>
      <c r="J8" s="308"/>
      <c r="K8" s="308"/>
      <c r="L8" s="308"/>
      <c r="M8" s="68"/>
      <c r="P8" s="60"/>
      <c r="Q8" s="60"/>
      <c r="R8" s="60"/>
      <c r="S8" s="60"/>
    </row>
    <row r="9" spans="1:19" s="58" customFormat="1" ht="15.75" thickBot="1" x14ac:dyDescent="0.3">
      <c r="B9" s="61"/>
      <c r="C9" s="62"/>
      <c r="D9" s="62"/>
      <c r="E9" s="62"/>
      <c r="F9" s="62"/>
      <c r="G9" s="62"/>
      <c r="H9" s="62"/>
      <c r="I9" s="76"/>
      <c r="J9" s="63"/>
      <c r="K9" s="77"/>
      <c r="R9" s="60"/>
      <c r="S9" s="60"/>
    </row>
    <row r="10" spans="1:19" s="78" customFormat="1" ht="103.5" customHeight="1" x14ac:dyDescent="0.2">
      <c r="A10" s="125" t="s">
        <v>114</v>
      </c>
      <c r="B10" s="125" t="s">
        <v>29</v>
      </c>
      <c r="C10" s="126" t="s">
        <v>57</v>
      </c>
      <c r="D10" s="126" t="s">
        <v>58</v>
      </c>
      <c r="E10" s="127" t="s">
        <v>59</v>
      </c>
      <c r="F10" s="127" t="s">
        <v>60</v>
      </c>
      <c r="G10" s="127" t="s">
        <v>61</v>
      </c>
      <c r="H10" s="127" t="s">
        <v>62</v>
      </c>
      <c r="I10" s="127" t="s">
        <v>63</v>
      </c>
      <c r="J10" s="127" t="s">
        <v>64</v>
      </c>
      <c r="K10" s="127" t="s">
        <v>65</v>
      </c>
      <c r="L10" s="127" t="s">
        <v>66</v>
      </c>
      <c r="M10" s="127" t="s">
        <v>67</v>
      </c>
      <c r="N10" s="127" t="s">
        <v>68</v>
      </c>
      <c r="O10" s="128" t="s">
        <v>134</v>
      </c>
      <c r="P10" s="58"/>
      <c r="Q10" s="58"/>
    </row>
    <row r="11" spans="1:19" s="78" customFormat="1" ht="14.25" hidden="1" customHeight="1" x14ac:dyDescent="0.2">
      <c r="A11" s="79" t="s">
        <v>113</v>
      </c>
      <c r="B11" s="79" t="s">
        <v>40</v>
      </c>
      <c r="C11" s="80" t="s">
        <v>41</v>
      </c>
      <c r="D11" s="80" t="s">
        <v>42</v>
      </c>
      <c r="E11" s="81" t="s">
        <v>43</v>
      </c>
      <c r="F11" s="82" t="s">
        <v>44</v>
      </c>
      <c r="G11" s="82" t="s">
        <v>69</v>
      </c>
      <c r="H11" s="82" t="s">
        <v>70</v>
      </c>
      <c r="I11" s="83" t="s">
        <v>45</v>
      </c>
      <c r="J11" s="84" t="s">
        <v>47</v>
      </c>
      <c r="K11" s="85" t="s">
        <v>48</v>
      </c>
      <c r="L11" s="86" t="s">
        <v>49</v>
      </c>
      <c r="M11" s="86" t="s">
        <v>50</v>
      </c>
      <c r="N11" s="86" t="s">
        <v>51</v>
      </c>
      <c r="O11" s="87" t="s">
        <v>52</v>
      </c>
      <c r="P11" s="58"/>
      <c r="Q11" s="58"/>
    </row>
    <row r="12" spans="1:19" s="78" customFormat="1" ht="24" customHeight="1" x14ac:dyDescent="0.2">
      <c r="A12" s="88"/>
      <c r="B12" s="88">
        <f t="shared" ref="B12:B29" si="0">ROW()-11</f>
        <v>1</v>
      </c>
      <c r="C12" s="89"/>
      <c r="D12" s="89"/>
      <c r="E12" s="90"/>
      <c r="F12" s="91"/>
      <c r="G12" s="92"/>
      <c r="H12" s="92"/>
      <c r="I12" s="93"/>
      <c r="J12" s="94"/>
      <c r="K12" s="95"/>
      <c r="L12" s="9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96" t="str">
        <f t="shared" ref="M12:M29" si="1">IF(H12="Stunden",$I12*$L12,$L12)</f>
        <v>0,00</v>
      </c>
      <c r="N12" s="97">
        <f t="shared" ref="N12:N29" si="2">IF(AND(H12="Jahr",AND(K12="Pauschalwerte mit Urlaubsabgeltung")),"0,00",IF(H12="Stunden",($L12*$I12),((($M12/40)*$G12)*$F12)))</f>
        <v>0</v>
      </c>
      <c r="O12" s="98"/>
      <c r="P12" s="58"/>
      <c r="Q12" s="58"/>
    </row>
    <row r="13" spans="1:19" s="78" customFormat="1" ht="24" customHeight="1" x14ac:dyDescent="0.2">
      <c r="A13" s="88"/>
      <c r="B13" s="88">
        <f t="shared" si="0"/>
        <v>2</v>
      </c>
      <c r="C13" s="89"/>
      <c r="D13" s="89"/>
      <c r="E13" s="90"/>
      <c r="F13" s="91"/>
      <c r="G13" s="92"/>
      <c r="H13" s="92"/>
      <c r="I13" s="93"/>
      <c r="J13" s="94"/>
      <c r="K13" s="95"/>
      <c r="L13" s="9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96" t="str">
        <f t="shared" si="1"/>
        <v>0,00</v>
      </c>
      <c r="N13" s="97">
        <f t="shared" si="2"/>
        <v>0</v>
      </c>
      <c r="O13" s="98"/>
      <c r="P13" s="58"/>
      <c r="Q13" s="58"/>
    </row>
    <row r="14" spans="1:19" s="78" customFormat="1" ht="24" customHeight="1" x14ac:dyDescent="0.2">
      <c r="A14" s="88"/>
      <c r="B14" s="88">
        <f t="shared" si="0"/>
        <v>3</v>
      </c>
      <c r="C14" s="89"/>
      <c r="D14" s="89"/>
      <c r="E14" s="90"/>
      <c r="F14" s="91"/>
      <c r="G14" s="92"/>
      <c r="H14" s="92"/>
      <c r="I14" s="93"/>
      <c r="J14" s="94"/>
      <c r="K14" s="95"/>
      <c r="L14" s="9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96" t="str">
        <f t="shared" si="1"/>
        <v>0,00</v>
      </c>
      <c r="N14" s="97">
        <f t="shared" si="2"/>
        <v>0</v>
      </c>
      <c r="O14" s="98"/>
      <c r="P14" s="58"/>
      <c r="Q14" s="58"/>
    </row>
    <row r="15" spans="1:19" s="78" customFormat="1" ht="24" customHeight="1" x14ac:dyDescent="0.2">
      <c r="A15" s="88"/>
      <c r="B15" s="88">
        <f t="shared" si="0"/>
        <v>4</v>
      </c>
      <c r="C15" s="89"/>
      <c r="D15" s="89"/>
      <c r="E15" s="90"/>
      <c r="F15" s="91"/>
      <c r="G15" s="92"/>
      <c r="H15" s="92"/>
      <c r="I15" s="93"/>
      <c r="J15" s="94"/>
      <c r="K15" s="95"/>
      <c r="L15" s="9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96" t="str">
        <f t="shared" si="1"/>
        <v>0,00</v>
      </c>
      <c r="N15" s="97">
        <f t="shared" si="2"/>
        <v>0</v>
      </c>
      <c r="O15" s="98"/>
      <c r="P15" s="58"/>
      <c r="Q15" s="58"/>
    </row>
    <row r="16" spans="1:19" s="78" customFormat="1" ht="24" customHeight="1" x14ac:dyDescent="0.2">
      <c r="A16" s="88"/>
      <c r="B16" s="88">
        <f t="shared" si="0"/>
        <v>5</v>
      </c>
      <c r="C16" s="89"/>
      <c r="D16" s="89"/>
      <c r="E16" s="90"/>
      <c r="F16" s="91"/>
      <c r="G16" s="92"/>
      <c r="H16" s="92"/>
      <c r="I16" s="93"/>
      <c r="J16" s="94"/>
      <c r="K16" s="95"/>
      <c r="L16" s="9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96" t="str">
        <f t="shared" si="1"/>
        <v>0,00</v>
      </c>
      <c r="N16" s="97">
        <f>IF(AND(H16="Jahr",AND(K16="Pauschalwerte mit Urlaubsabgeltung")),"0,00",IF(H16="Stunden",($L16*$I16),((($M16/40)*$G16)*$F16)))</f>
        <v>0</v>
      </c>
      <c r="O16" s="98"/>
      <c r="P16" s="58"/>
      <c r="Q16" s="58"/>
    </row>
    <row r="17" spans="1:17" s="78" customFormat="1" ht="14.25" x14ac:dyDescent="0.2">
      <c r="A17" s="88"/>
      <c r="B17" s="88">
        <f t="shared" si="0"/>
        <v>6</v>
      </c>
      <c r="C17" s="89"/>
      <c r="D17" s="89"/>
      <c r="E17" s="90"/>
      <c r="F17" s="91"/>
      <c r="G17" s="92"/>
      <c r="H17" s="92"/>
      <c r="I17" s="93"/>
      <c r="J17" s="94"/>
      <c r="K17" s="95"/>
      <c r="L17" s="9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96" t="str">
        <f t="shared" si="1"/>
        <v>0,00</v>
      </c>
      <c r="N17" s="97">
        <f t="shared" si="2"/>
        <v>0</v>
      </c>
      <c r="O17" s="98"/>
      <c r="P17" s="58"/>
      <c r="Q17" s="58"/>
    </row>
    <row r="18" spans="1:17" s="78" customFormat="1" ht="14.25" x14ac:dyDescent="0.2">
      <c r="A18" s="88"/>
      <c r="B18" s="88">
        <f t="shared" si="0"/>
        <v>7</v>
      </c>
      <c r="C18" s="89"/>
      <c r="D18" s="89"/>
      <c r="E18" s="90"/>
      <c r="F18" s="91"/>
      <c r="G18" s="92"/>
      <c r="H18" s="92"/>
      <c r="I18" s="93"/>
      <c r="J18" s="94"/>
      <c r="K18" s="95"/>
      <c r="L18" s="9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96" t="str">
        <f>IF(H18="Stunden",$I18*$L18,$L18)</f>
        <v>0,00</v>
      </c>
      <c r="N18" s="97">
        <f t="shared" si="2"/>
        <v>0</v>
      </c>
      <c r="O18" s="98"/>
      <c r="P18" s="58"/>
      <c r="Q18" s="58"/>
    </row>
    <row r="19" spans="1:17" s="78" customFormat="1" ht="14.25" x14ac:dyDescent="0.2">
      <c r="A19" s="88"/>
      <c r="B19" s="88">
        <f t="shared" si="0"/>
        <v>8</v>
      </c>
      <c r="C19" s="89"/>
      <c r="D19" s="89"/>
      <c r="E19" s="90"/>
      <c r="F19" s="91"/>
      <c r="G19" s="92"/>
      <c r="H19" s="92"/>
      <c r="I19" s="93"/>
      <c r="J19" s="94"/>
      <c r="K19" s="95"/>
      <c r="L19" s="9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96" t="str">
        <f>IF(H19="Stunden",$I19*$L19,$L19)</f>
        <v>0,00</v>
      </c>
      <c r="N19" s="97">
        <f t="shared" si="2"/>
        <v>0</v>
      </c>
      <c r="O19" s="98"/>
      <c r="P19" s="58"/>
      <c r="Q19" s="58"/>
    </row>
    <row r="20" spans="1:17" s="78" customFormat="1" ht="14.25" x14ac:dyDescent="0.2">
      <c r="A20" s="88"/>
      <c r="B20" s="88">
        <f t="shared" si="0"/>
        <v>9</v>
      </c>
      <c r="C20" s="89"/>
      <c r="D20" s="89"/>
      <c r="E20" s="90"/>
      <c r="F20" s="91"/>
      <c r="G20" s="92"/>
      <c r="H20" s="92"/>
      <c r="I20" s="93"/>
      <c r="J20" s="94"/>
      <c r="K20" s="95"/>
      <c r="L20" s="9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96" t="str">
        <f>IF(H20="Stunden",$I20*$L20,$L20)</f>
        <v>0,00</v>
      </c>
      <c r="N20" s="97">
        <f t="shared" si="2"/>
        <v>0</v>
      </c>
      <c r="O20" s="98"/>
      <c r="P20" s="58"/>
      <c r="Q20" s="58"/>
    </row>
    <row r="21" spans="1:17" s="78" customFormat="1" ht="14.25" x14ac:dyDescent="0.2">
      <c r="A21" s="88"/>
      <c r="B21" s="88">
        <f t="shared" si="0"/>
        <v>10</v>
      </c>
      <c r="C21" s="89"/>
      <c r="D21" s="89"/>
      <c r="E21" s="90"/>
      <c r="F21" s="91"/>
      <c r="G21" s="92"/>
      <c r="H21" s="92"/>
      <c r="I21" s="93"/>
      <c r="J21" s="94"/>
      <c r="K21" s="95"/>
      <c r="L21" s="9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96" t="str">
        <f>IF(H21="Stunden",$I21*$L21,$L21)</f>
        <v>0,00</v>
      </c>
      <c r="N21" s="97">
        <f t="shared" si="2"/>
        <v>0</v>
      </c>
      <c r="O21" s="98"/>
      <c r="P21" s="58"/>
      <c r="Q21" s="58"/>
    </row>
    <row r="22" spans="1:17" s="78" customFormat="1" ht="14.25" x14ac:dyDescent="0.2">
      <c r="A22" s="88"/>
      <c r="B22" s="88">
        <f t="shared" si="0"/>
        <v>11</v>
      </c>
      <c r="C22" s="89"/>
      <c r="D22" s="89"/>
      <c r="E22" s="90"/>
      <c r="F22" s="91"/>
      <c r="G22" s="92"/>
      <c r="H22" s="92"/>
      <c r="I22" s="93"/>
      <c r="J22" s="94"/>
      <c r="K22" s="95"/>
      <c r="L22" s="9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96" t="str">
        <f>IF(H22="Stunden",$I22*$L22,$L22)</f>
        <v>0,00</v>
      </c>
      <c r="N22" s="97">
        <f t="shared" si="2"/>
        <v>0</v>
      </c>
      <c r="O22" s="98"/>
      <c r="P22" s="58"/>
      <c r="Q22" s="58"/>
    </row>
    <row r="23" spans="1:17" s="78" customFormat="1" ht="14.25" x14ac:dyDescent="0.2">
      <c r="A23" s="88"/>
      <c r="B23" s="88">
        <f t="shared" si="0"/>
        <v>12</v>
      </c>
      <c r="C23" s="89"/>
      <c r="D23" s="89"/>
      <c r="E23" s="90"/>
      <c r="F23" s="91"/>
      <c r="G23" s="92"/>
      <c r="H23" s="92"/>
      <c r="I23" s="93"/>
      <c r="J23" s="94"/>
      <c r="K23" s="95"/>
      <c r="L23" s="9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97" t="str">
        <f t="shared" si="1"/>
        <v>0,00</v>
      </c>
      <c r="N23" s="97">
        <f t="shared" si="2"/>
        <v>0</v>
      </c>
      <c r="O23" s="98"/>
      <c r="P23" s="58"/>
      <c r="Q23" s="58"/>
    </row>
    <row r="24" spans="1:17" s="78" customFormat="1" ht="14.25" x14ac:dyDescent="0.2">
      <c r="A24" s="88"/>
      <c r="B24" s="88">
        <f t="shared" si="0"/>
        <v>13</v>
      </c>
      <c r="C24" s="89"/>
      <c r="D24" s="89"/>
      <c r="E24" s="90"/>
      <c r="F24" s="91"/>
      <c r="G24" s="92"/>
      <c r="H24" s="92"/>
      <c r="I24" s="93"/>
      <c r="J24" s="94"/>
      <c r="K24" s="95"/>
      <c r="L24" s="9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97" t="str">
        <f t="shared" si="1"/>
        <v>0,00</v>
      </c>
      <c r="N24" s="97">
        <f t="shared" si="2"/>
        <v>0</v>
      </c>
      <c r="O24" s="98"/>
      <c r="P24" s="58"/>
      <c r="Q24" s="58"/>
    </row>
    <row r="25" spans="1:17" s="78" customFormat="1" ht="14.25" x14ac:dyDescent="0.2">
      <c r="A25" s="88"/>
      <c r="B25" s="88">
        <f t="shared" si="0"/>
        <v>14</v>
      </c>
      <c r="C25" s="89"/>
      <c r="D25" s="89"/>
      <c r="E25" s="90"/>
      <c r="F25" s="91"/>
      <c r="G25" s="92"/>
      <c r="H25" s="92"/>
      <c r="I25" s="93"/>
      <c r="J25" s="94"/>
      <c r="K25" s="95"/>
      <c r="L25" s="9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97" t="str">
        <f t="shared" si="1"/>
        <v>0,00</v>
      </c>
      <c r="N25" s="97">
        <f t="shared" si="2"/>
        <v>0</v>
      </c>
      <c r="O25" s="98"/>
      <c r="P25" s="58"/>
      <c r="Q25" s="58"/>
    </row>
    <row r="26" spans="1:17" s="78" customFormat="1" ht="14.25" x14ac:dyDescent="0.2">
      <c r="A26" s="88"/>
      <c r="B26" s="88">
        <f t="shared" si="0"/>
        <v>15</v>
      </c>
      <c r="C26" s="89"/>
      <c r="D26" s="89"/>
      <c r="E26" s="90"/>
      <c r="F26" s="91"/>
      <c r="G26" s="92"/>
      <c r="H26" s="92"/>
      <c r="I26" s="93"/>
      <c r="J26" s="94"/>
      <c r="K26" s="95"/>
      <c r="L26" s="9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97" t="str">
        <f t="shared" si="1"/>
        <v>0,00</v>
      </c>
      <c r="N26" s="97">
        <f t="shared" si="2"/>
        <v>0</v>
      </c>
      <c r="O26" s="98"/>
      <c r="P26" s="58"/>
      <c r="Q26" s="58"/>
    </row>
    <row r="27" spans="1:17" s="78" customFormat="1" ht="14.25" x14ac:dyDescent="0.2">
      <c r="A27" s="88"/>
      <c r="B27" s="88">
        <f t="shared" si="0"/>
        <v>16</v>
      </c>
      <c r="C27" s="89"/>
      <c r="D27" s="89"/>
      <c r="E27" s="90"/>
      <c r="F27" s="91"/>
      <c r="G27" s="92"/>
      <c r="H27" s="92"/>
      <c r="I27" s="93"/>
      <c r="J27" s="94"/>
      <c r="K27" s="95"/>
      <c r="L27" s="9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96" t="str">
        <f t="shared" si="1"/>
        <v>0,00</v>
      </c>
      <c r="N27" s="97">
        <f t="shared" si="2"/>
        <v>0</v>
      </c>
      <c r="O27" s="98"/>
      <c r="P27" s="58"/>
      <c r="Q27" s="58"/>
    </row>
    <row r="28" spans="1:17" s="78" customFormat="1" ht="14.25" x14ac:dyDescent="0.2">
      <c r="A28" s="88"/>
      <c r="B28" s="88">
        <f t="shared" si="0"/>
        <v>17</v>
      </c>
      <c r="C28" s="89"/>
      <c r="D28" s="89"/>
      <c r="E28" s="90"/>
      <c r="F28" s="91"/>
      <c r="G28" s="92"/>
      <c r="H28" s="92"/>
      <c r="I28" s="93"/>
      <c r="J28" s="94"/>
      <c r="K28" s="95"/>
      <c r="L28" s="9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96" t="str">
        <f t="shared" si="1"/>
        <v>0,00</v>
      </c>
      <c r="N28" s="97">
        <f t="shared" si="2"/>
        <v>0</v>
      </c>
      <c r="O28" s="98"/>
      <c r="P28" s="58"/>
      <c r="Q28" s="58"/>
    </row>
    <row r="29" spans="1:17" s="78" customFormat="1" thickBot="1" x14ac:dyDescent="0.25">
      <c r="A29" s="99"/>
      <c r="B29" s="99">
        <f t="shared" si="0"/>
        <v>18</v>
      </c>
      <c r="C29" s="100"/>
      <c r="D29" s="100"/>
      <c r="E29" s="101"/>
      <c r="F29" s="91"/>
      <c r="G29" s="92"/>
      <c r="H29" s="92"/>
      <c r="I29" s="93"/>
      <c r="J29" s="94"/>
      <c r="K29" s="95"/>
      <c r="L29" s="10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02" t="str">
        <f t="shared" si="1"/>
        <v>0,00</v>
      </c>
      <c r="N29" s="103">
        <f t="shared" si="2"/>
        <v>0</v>
      </c>
      <c r="O29" s="104"/>
      <c r="P29" s="58"/>
      <c r="Q29" s="58"/>
    </row>
    <row r="30" spans="1:17" x14ac:dyDescent="0.25">
      <c r="B30" s="78"/>
      <c r="L30" s="129" t="s">
        <v>72</v>
      </c>
      <c r="M30" s="106">
        <f>SUM(M12:M29)</f>
        <v>0</v>
      </c>
      <c r="N30" s="129">
        <f>SUM(N12:N29)</f>
        <v>0</v>
      </c>
      <c r="O30" s="7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94" priority="2" operator="containsText" text="Pauschalwerte mit Urlaubsabgeltung">
      <formula>NOT(ISERROR(SEARCH("Pauschalwerte mit Urlaubsabgeltung",K17)))</formula>
    </cfRule>
  </conditionalFormatting>
  <conditionalFormatting sqref="K12:K16">
    <cfRule type="containsText" dxfId="9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17" customWidth="1"/>
    <col min="7" max="7" width="23.42578125" bestFit="1" customWidth="1"/>
    <col min="8" max="8" width="22.42578125" bestFit="1" customWidth="1"/>
  </cols>
  <sheetData>
    <row r="4" spans="1:10" x14ac:dyDescent="0.25">
      <c r="A4" s="107" t="s">
        <v>73</v>
      </c>
      <c r="B4" s="108"/>
      <c r="C4" s="108"/>
      <c r="D4" s="108"/>
    </row>
    <row r="5" spans="1:10" x14ac:dyDescent="0.25">
      <c r="A5" s="109" t="s">
        <v>74</v>
      </c>
      <c r="B5" s="108"/>
      <c r="C5" s="108"/>
      <c r="D5" s="108"/>
    </row>
    <row r="9" spans="1:10" x14ac:dyDescent="0.25">
      <c r="A9" s="318" t="s">
        <v>75</v>
      </c>
      <c r="B9" s="318"/>
      <c r="C9" s="318"/>
      <c r="D9" s="318"/>
    </row>
    <row r="10" spans="1:10" x14ac:dyDescent="0.25">
      <c r="A10" s="319" t="s">
        <v>76</v>
      </c>
      <c r="B10" s="319"/>
      <c r="C10" s="319"/>
      <c r="D10" s="319"/>
    </row>
    <row r="11" spans="1:10" x14ac:dyDescent="0.25">
      <c r="A11" s="110" t="s">
        <v>77</v>
      </c>
      <c r="B11" s="111" t="s">
        <v>78</v>
      </c>
      <c r="C11" s="110"/>
      <c r="D11" s="110"/>
      <c r="G11" t="s">
        <v>79</v>
      </c>
      <c r="H11" t="s">
        <v>80</v>
      </c>
      <c r="J11" t="s">
        <v>81</v>
      </c>
    </row>
    <row r="12" spans="1:10" x14ac:dyDescent="0.25">
      <c r="A12" s="112" t="s">
        <v>71</v>
      </c>
      <c r="B12" s="113">
        <v>42</v>
      </c>
      <c r="C12" s="113"/>
      <c r="D12" s="113"/>
      <c r="G12" s="114"/>
      <c r="H12" s="114"/>
      <c r="J12" t="s">
        <v>82</v>
      </c>
    </row>
    <row r="13" spans="1:10" x14ac:dyDescent="0.25">
      <c r="A13" s="112" t="s">
        <v>83</v>
      </c>
      <c r="B13" s="113">
        <v>31.5</v>
      </c>
      <c r="C13" s="113"/>
      <c r="D13" s="113"/>
      <c r="G13" s="114"/>
      <c r="H13" s="114"/>
      <c r="J13" t="s">
        <v>84</v>
      </c>
    </row>
    <row r="14" spans="1:10" x14ac:dyDescent="0.25">
      <c r="A14" s="112" t="s">
        <v>85</v>
      </c>
      <c r="B14" s="113">
        <v>30</v>
      </c>
      <c r="C14" s="113"/>
      <c r="D14" s="113"/>
      <c r="G14" s="114"/>
      <c r="H14" s="114"/>
    </row>
    <row r="15" spans="1:10" x14ac:dyDescent="0.25">
      <c r="A15" s="112" t="s">
        <v>86</v>
      </c>
      <c r="B15" s="113">
        <v>23</v>
      </c>
      <c r="C15" s="113"/>
      <c r="D15" s="113"/>
      <c r="G15" s="114"/>
      <c r="H15" s="114"/>
    </row>
    <row r="16" spans="1:10" x14ac:dyDescent="0.25">
      <c r="A16" s="112" t="s">
        <v>87</v>
      </c>
      <c r="B16" s="113">
        <v>19</v>
      </c>
      <c r="C16" s="113"/>
      <c r="D16" s="113"/>
      <c r="G16" s="114"/>
      <c r="H16" s="114"/>
    </row>
    <row r="17" spans="1:8" x14ac:dyDescent="0.25">
      <c r="A17" s="112"/>
      <c r="B17" s="113"/>
      <c r="C17" s="113"/>
      <c r="D17" s="113"/>
      <c r="G17" s="114"/>
      <c r="H17" s="114"/>
    </row>
    <row r="18" spans="1:8" x14ac:dyDescent="0.25">
      <c r="A18" s="112"/>
      <c r="B18" s="113"/>
      <c r="C18" s="113"/>
      <c r="D18" s="113"/>
      <c r="G18" s="114"/>
      <c r="H18" s="114"/>
    </row>
    <row r="19" spans="1:8" x14ac:dyDescent="0.25">
      <c r="A19" s="110" t="s">
        <v>77</v>
      </c>
      <c r="B19" s="110" t="s">
        <v>88</v>
      </c>
      <c r="C19" s="113"/>
      <c r="D19" s="113"/>
      <c r="G19" s="114"/>
      <c r="H19" s="114"/>
    </row>
    <row r="20" spans="1:8" x14ac:dyDescent="0.25">
      <c r="A20" s="112" t="s">
        <v>71</v>
      </c>
      <c r="B20" s="113">
        <v>7295</v>
      </c>
      <c r="C20" s="113"/>
      <c r="D20" s="113"/>
      <c r="G20" s="114"/>
      <c r="H20" s="114"/>
    </row>
    <row r="21" spans="1:8" x14ac:dyDescent="0.25">
      <c r="A21" s="112" t="s">
        <v>83</v>
      </c>
      <c r="B21" s="113">
        <v>5487</v>
      </c>
      <c r="C21" s="113"/>
      <c r="D21" s="113"/>
      <c r="G21" s="114"/>
      <c r="H21" s="114"/>
    </row>
    <row r="22" spans="1:8" x14ac:dyDescent="0.25">
      <c r="A22" s="112" t="s">
        <v>85</v>
      </c>
      <c r="B22" s="113">
        <v>5208</v>
      </c>
      <c r="C22" s="113"/>
      <c r="D22" s="113"/>
      <c r="G22" s="114"/>
      <c r="H22" s="114"/>
    </row>
    <row r="23" spans="1:8" x14ac:dyDescent="0.25">
      <c r="A23" s="112" t="s">
        <v>86</v>
      </c>
      <c r="B23" s="113">
        <v>3942</v>
      </c>
      <c r="C23" s="113"/>
      <c r="D23" s="113"/>
      <c r="G23" s="114"/>
      <c r="H23" s="114"/>
    </row>
    <row r="24" spans="1:8" x14ac:dyDescent="0.25">
      <c r="A24" s="112" t="s">
        <v>87</v>
      </c>
      <c r="B24" s="113">
        <v>3261</v>
      </c>
      <c r="C24" s="113"/>
      <c r="D24" s="113"/>
      <c r="G24" s="114"/>
      <c r="H24" s="114"/>
    </row>
    <row r="25" spans="1:8" x14ac:dyDescent="0.25">
      <c r="A25" s="112"/>
      <c r="B25" s="113"/>
      <c r="C25" s="113"/>
      <c r="D25" s="113"/>
      <c r="G25" s="114"/>
      <c r="H25" s="114"/>
    </row>
    <row r="26" spans="1:8" x14ac:dyDescent="0.25">
      <c r="A26" s="112"/>
      <c r="B26" s="113"/>
      <c r="C26" s="113"/>
      <c r="D26" s="113"/>
      <c r="G26" s="114"/>
      <c r="H26" s="114"/>
    </row>
    <row r="27" spans="1:8" x14ac:dyDescent="0.25">
      <c r="A27" s="110" t="s">
        <v>77</v>
      </c>
      <c r="B27" s="110" t="s">
        <v>89</v>
      </c>
      <c r="C27" s="113"/>
      <c r="D27" s="113"/>
      <c r="G27" s="114"/>
      <c r="H27" s="114"/>
    </row>
    <row r="28" spans="1:8" x14ac:dyDescent="0.25">
      <c r="A28" s="112" t="s">
        <v>71</v>
      </c>
      <c r="B28" s="113">
        <v>87537</v>
      </c>
      <c r="C28" s="113"/>
      <c r="D28" s="113"/>
      <c r="G28" s="114"/>
      <c r="H28" s="114"/>
    </row>
    <row r="29" spans="1:8" x14ac:dyDescent="0.25">
      <c r="A29" s="112" t="s">
        <v>83</v>
      </c>
      <c r="B29" s="113">
        <v>65841</v>
      </c>
      <c r="C29" s="113"/>
      <c r="D29" s="113"/>
      <c r="G29" s="114"/>
      <c r="H29" s="114"/>
    </row>
    <row r="30" spans="1:8" x14ac:dyDescent="0.25">
      <c r="A30" s="112" t="s">
        <v>85</v>
      </c>
      <c r="B30" s="113">
        <v>62495</v>
      </c>
      <c r="C30" s="113"/>
      <c r="D30" s="113"/>
      <c r="G30" s="114"/>
      <c r="H30" s="114"/>
    </row>
    <row r="31" spans="1:8" x14ac:dyDescent="0.25">
      <c r="A31" s="112" t="s">
        <v>86</v>
      </c>
      <c r="B31" s="113">
        <v>47301</v>
      </c>
      <c r="C31" s="113"/>
      <c r="D31" s="113"/>
      <c r="G31" s="114"/>
      <c r="H31" s="114"/>
    </row>
    <row r="32" spans="1:8" x14ac:dyDescent="0.25">
      <c r="A32" s="112" t="s">
        <v>87</v>
      </c>
      <c r="B32" s="113">
        <v>39134</v>
      </c>
      <c r="C32" s="113"/>
      <c r="D32" s="113"/>
      <c r="G32" s="114"/>
      <c r="H32" s="114"/>
    </row>
    <row r="33" spans="1:8" x14ac:dyDescent="0.25">
      <c r="A33" s="112"/>
      <c r="B33" s="113"/>
      <c r="C33" s="113"/>
      <c r="D33" s="113"/>
      <c r="G33" s="114"/>
      <c r="H33" s="114"/>
    </row>
    <row r="34" spans="1:8" x14ac:dyDescent="0.25">
      <c r="A34" s="112"/>
      <c r="B34" s="113"/>
      <c r="C34" s="113"/>
      <c r="D34" s="113"/>
      <c r="G34" s="114"/>
      <c r="H34" s="114"/>
    </row>
    <row r="35" spans="1:8" x14ac:dyDescent="0.25">
      <c r="A35" s="115"/>
      <c r="B35" s="115"/>
      <c r="C35" s="116"/>
      <c r="D35" s="116"/>
      <c r="G35" s="114"/>
      <c r="H35" s="114"/>
    </row>
    <row r="36" spans="1:8" x14ac:dyDescent="0.25">
      <c r="A36" s="319" t="s">
        <v>90</v>
      </c>
      <c r="B36" s="319"/>
      <c r="C36" s="319"/>
      <c r="D36" s="319"/>
      <c r="G36" s="114"/>
      <c r="H36" s="114"/>
    </row>
    <row r="37" spans="1:8" x14ac:dyDescent="0.25">
      <c r="A37" s="110" t="s">
        <v>77</v>
      </c>
      <c r="B37" s="111" t="s">
        <v>78</v>
      </c>
      <c r="C37" s="110"/>
      <c r="D37" s="110"/>
      <c r="G37" s="114"/>
      <c r="H37" s="114"/>
    </row>
    <row r="38" spans="1:8" x14ac:dyDescent="0.25">
      <c r="A38" s="112" t="s">
        <v>71</v>
      </c>
      <c r="B38" s="113">
        <v>47</v>
      </c>
      <c r="C38" s="113"/>
      <c r="D38" s="113"/>
      <c r="G38" s="114"/>
      <c r="H38" s="114"/>
    </row>
    <row r="39" spans="1:8" x14ac:dyDescent="0.25">
      <c r="A39" s="112" t="s">
        <v>83</v>
      </c>
      <c r="B39" s="113">
        <v>35.5</v>
      </c>
      <c r="C39" s="113"/>
      <c r="D39" s="113"/>
      <c r="G39" s="114"/>
      <c r="H39" s="114"/>
    </row>
    <row r="40" spans="1:8" x14ac:dyDescent="0.25">
      <c r="A40" s="112" t="s">
        <v>85</v>
      </c>
      <c r="B40" s="113">
        <v>34</v>
      </c>
      <c r="C40" s="113"/>
      <c r="D40" s="113"/>
      <c r="G40" s="114"/>
      <c r="H40" s="114"/>
    </row>
    <row r="41" spans="1:8" x14ac:dyDescent="0.25">
      <c r="A41" s="112" t="s">
        <v>86</v>
      </c>
      <c r="B41" s="113">
        <v>25.5</v>
      </c>
      <c r="C41" s="113"/>
      <c r="D41" s="113"/>
      <c r="G41" s="114"/>
      <c r="H41" s="114"/>
    </row>
    <row r="42" spans="1:8" x14ac:dyDescent="0.25">
      <c r="A42" s="112" t="s">
        <v>87</v>
      </c>
      <c r="B42" s="113">
        <v>21</v>
      </c>
      <c r="C42" s="113"/>
      <c r="D42" s="113"/>
      <c r="G42" s="114"/>
      <c r="H42" s="114"/>
    </row>
    <row r="43" spans="1:8" x14ac:dyDescent="0.25">
      <c r="A43" s="112"/>
      <c r="B43" s="113"/>
      <c r="C43" s="113"/>
      <c r="D43" s="113"/>
      <c r="G43" s="114"/>
      <c r="H43" s="114"/>
    </row>
    <row r="45" spans="1:8" x14ac:dyDescent="0.25">
      <c r="A45" s="110" t="s">
        <v>77</v>
      </c>
      <c r="B45" s="110" t="s">
        <v>88</v>
      </c>
    </row>
    <row r="46" spans="1:8" x14ac:dyDescent="0.25">
      <c r="A46" s="112" t="s">
        <v>71</v>
      </c>
      <c r="B46" s="113">
        <v>8207</v>
      </c>
    </row>
    <row r="47" spans="1:8" x14ac:dyDescent="0.25">
      <c r="A47" s="112" t="s">
        <v>83</v>
      </c>
      <c r="B47" s="113">
        <v>6173</v>
      </c>
    </row>
    <row r="48" spans="1:8" x14ac:dyDescent="0.25">
      <c r="A48" s="112" t="s">
        <v>85</v>
      </c>
      <c r="B48" s="113">
        <v>5859</v>
      </c>
    </row>
    <row r="49" spans="1:2" x14ac:dyDescent="0.25">
      <c r="A49" s="112" t="s">
        <v>86</v>
      </c>
      <c r="B49" s="113">
        <v>4434</v>
      </c>
    </row>
    <row r="50" spans="1:2" x14ac:dyDescent="0.25">
      <c r="A50" s="112" t="s">
        <v>87</v>
      </c>
      <c r="B50" s="113">
        <v>3669</v>
      </c>
    </row>
    <row r="51" spans="1:2" x14ac:dyDescent="0.25">
      <c r="A51" s="112"/>
      <c r="B51" s="113"/>
    </row>
    <row r="53" spans="1:2" x14ac:dyDescent="0.25">
      <c r="A53" s="110" t="s">
        <v>77</v>
      </c>
      <c r="B53" s="110" t="s">
        <v>89</v>
      </c>
    </row>
    <row r="54" spans="1:2" x14ac:dyDescent="0.25">
      <c r="A54" s="112" t="s">
        <v>71</v>
      </c>
      <c r="B54" s="113">
        <v>0</v>
      </c>
    </row>
    <row r="55" spans="1:2" x14ac:dyDescent="0.25">
      <c r="A55" s="112" t="s">
        <v>83</v>
      </c>
      <c r="B55" s="113">
        <v>0</v>
      </c>
    </row>
    <row r="56" spans="1:2" x14ac:dyDescent="0.25">
      <c r="A56" s="112" t="s">
        <v>85</v>
      </c>
      <c r="B56" s="113">
        <v>0</v>
      </c>
    </row>
    <row r="57" spans="1:2" x14ac:dyDescent="0.25">
      <c r="A57" s="112" t="s">
        <v>86</v>
      </c>
      <c r="B57" s="113">
        <v>0</v>
      </c>
    </row>
    <row r="58" spans="1:2" x14ac:dyDescent="0.25">
      <c r="A58" s="112" t="s">
        <v>87</v>
      </c>
      <c r="B58" s="113">
        <v>0</v>
      </c>
    </row>
    <row r="59" spans="1:2" x14ac:dyDescent="0.25">
      <c r="A59" s="112"/>
      <c r="B59" s="11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C18" sqref="C18"/>
    </sheetView>
  </sheetViews>
  <sheetFormatPr baseColWidth="10" defaultColWidth="11.42578125" defaultRowHeight="15" x14ac:dyDescent="0.25"/>
  <cols>
    <col min="1" max="1" width="6" style="105" customWidth="1"/>
    <col min="2" max="2" width="3.85546875" style="105" customWidth="1"/>
    <col min="3" max="3" width="14.85546875" style="105" customWidth="1"/>
    <col min="4" max="4" width="13.85546875" style="105" customWidth="1"/>
    <col min="5" max="5" width="24.28515625" style="105" customWidth="1"/>
    <col min="6" max="6" width="9.42578125" style="105" customWidth="1"/>
    <col min="7" max="7" width="17.28515625" style="105" customWidth="1"/>
    <col min="8" max="8" width="15.140625" style="105" customWidth="1"/>
    <col min="9" max="9" width="13.5703125" style="105" customWidth="1"/>
    <col min="10" max="10" width="10.28515625" style="105" customWidth="1"/>
    <col min="11" max="11" width="18.42578125" style="105" customWidth="1"/>
    <col min="12" max="12" width="21.140625" style="105" customWidth="1"/>
    <col min="13" max="13" width="18.42578125" style="105" hidden="1" customWidth="1"/>
    <col min="14" max="14" width="18.42578125" style="105" customWidth="1"/>
    <col min="15" max="15" width="50.5703125" style="105" customWidth="1"/>
    <col min="16" max="16384" width="11.42578125" style="105"/>
  </cols>
  <sheetData>
    <row r="1" spans="1:19" s="75" customFormat="1" ht="14.25" x14ac:dyDescent="0.2">
      <c r="P1" s="68"/>
      <c r="Q1" s="68"/>
      <c r="R1" s="68"/>
      <c r="S1" s="68"/>
    </row>
    <row r="2" spans="1:19" s="75" customFormat="1" ht="14.25" x14ac:dyDescent="0.2">
      <c r="P2" s="68"/>
      <c r="Q2" s="68"/>
      <c r="R2" s="68"/>
      <c r="S2" s="68"/>
    </row>
    <row r="3" spans="1:19" s="58" customFormat="1" x14ac:dyDescent="0.25">
      <c r="B3" s="315" t="str">
        <f>"zahlenmäßiger Nachweis - Anlage zum Auszahlungsantrag" &amp; " " &amp; 'Gesamtübersicht je AZ'!$C$3</f>
        <v xml:space="preserve">zahlenmäßiger Nachweis - Anlage zum Auszahlungsantrag </v>
      </c>
      <c r="C3" s="316"/>
      <c r="D3" s="316"/>
      <c r="E3" s="316"/>
      <c r="F3" s="316"/>
      <c r="G3" s="316"/>
      <c r="H3" s="316"/>
      <c r="I3" s="316"/>
      <c r="J3" s="316"/>
      <c r="K3" s="316"/>
      <c r="L3" s="316"/>
      <c r="M3" s="316"/>
      <c r="N3" s="316"/>
      <c r="O3" s="317"/>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9" t="s">
        <v>8</v>
      </c>
      <c r="C6" s="309"/>
      <c r="D6" s="309"/>
      <c r="E6" s="309"/>
      <c r="F6" s="309">
        <f>'Gesamtübersicht je AZ'!$B$7</f>
        <v>0</v>
      </c>
      <c r="G6" s="309"/>
      <c r="H6" s="309"/>
      <c r="I6" s="309"/>
      <c r="J6" s="309"/>
      <c r="K6" s="309"/>
      <c r="L6" s="309"/>
      <c r="M6" s="68"/>
      <c r="P6" s="60"/>
      <c r="Q6" s="60"/>
      <c r="R6" s="60"/>
      <c r="S6" s="60"/>
    </row>
    <row r="7" spans="1:19" s="58" customFormat="1" x14ac:dyDescent="0.25">
      <c r="B7" s="309" t="s">
        <v>9</v>
      </c>
      <c r="C7" s="309"/>
      <c r="D7" s="309"/>
      <c r="E7" s="309"/>
      <c r="F7" s="309">
        <f>'Gesamtübersicht je AZ'!$B$8</f>
        <v>0</v>
      </c>
      <c r="G7" s="309"/>
      <c r="H7" s="309"/>
      <c r="I7" s="309"/>
      <c r="J7" s="309"/>
      <c r="K7" s="309"/>
      <c r="L7" s="309"/>
      <c r="M7" s="68"/>
      <c r="N7" s="68"/>
      <c r="O7" s="68"/>
      <c r="S7" s="60"/>
    </row>
    <row r="8" spans="1:19" s="58" customFormat="1" x14ac:dyDescent="0.25">
      <c r="B8" s="307" t="s">
        <v>10</v>
      </c>
      <c r="C8" s="307"/>
      <c r="D8" s="307"/>
      <c r="E8" s="307"/>
      <c r="F8" s="308">
        <f>'Gesamtübersicht je AZ'!$B$9</f>
        <v>0</v>
      </c>
      <c r="G8" s="308"/>
      <c r="H8" s="308"/>
      <c r="I8" s="308"/>
      <c r="J8" s="308"/>
      <c r="K8" s="308"/>
      <c r="L8" s="308"/>
      <c r="M8" s="68"/>
      <c r="P8" s="60"/>
      <c r="Q8" s="60"/>
      <c r="R8" s="60"/>
      <c r="S8" s="60"/>
    </row>
    <row r="9" spans="1:19" s="58" customFormat="1" x14ac:dyDescent="0.25">
      <c r="B9" s="61"/>
      <c r="C9" s="62"/>
      <c r="D9" s="62"/>
      <c r="E9" s="62"/>
      <c r="F9" s="62"/>
      <c r="G9" s="62"/>
      <c r="H9" s="62"/>
      <c r="I9" s="76"/>
      <c r="J9" s="63"/>
      <c r="K9" s="77"/>
      <c r="R9" s="60"/>
      <c r="S9" s="60"/>
    </row>
    <row r="10" spans="1:19" s="78" customFormat="1" ht="78.75" x14ac:dyDescent="0.2">
      <c r="A10" s="156" t="s">
        <v>114</v>
      </c>
      <c r="B10" s="156" t="s">
        <v>29</v>
      </c>
      <c r="C10" s="156" t="s">
        <v>57</v>
      </c>
      <c r="D10" s="156" t="s">
        <v>58</v>
      </c>
      <c r="E10" s="157" t="s">
        <v>59</v>
      </c>
      <c r="F10" s="157" t="s">
        <v>60</v>
      </c>
      <c r="G10" s="157" t="s">
        <v>61</v>
      </c>
      <c r="H10" s="157" t="s">
        <v>62</v>
      </c>
      <c r="I10" s="157" t="s">
        <v>63</v>
      </c>
      <c r="J10" s="157" t="s">
        <v>64</v>
      </c>
      <c r="K10" s="157" t="s">
        <v>65</v>
      </c>
      <c r="L10" s="157" t="s">
        <v>66</v>
      </c>
      <c r="M10" s="157" t="s">
        <v>67</v>
      </c>
      <c r="N10" s="157" t="s">
        <v>68</v>
      </c>
      <c r="O10" s="157" t="s">
        <v>134</v>
      </c>
      <c r="P10" s="58"/>
      <c r="Q10" s="58"/>
    </row>
    <row r="11" spans="1:19" s="78" customFormat="1" ht="15" hidden="1" customHeight="1" x14ac:dyDescent="0.2">
      <c r="A11" s="158" t="s">
        <v>113</v>
      </c>
      <c r="B11" s="158" t="s">
        <v>40</v>
      </c>
      <c r="C11" s="80" t="s">
        <v>41</v>
      </c>
      <c r="D11" s="80" t="s">
        <v>42</v>
      </c>
      <c r="E11" s="81" t="s">
        <v>43</v>
      </c>
      <c r="F11" s="82" t="s">
        <v>44</v>
      </c>
      <c r="G11" s="82" t="s">
        <v>69</v>
      </c>
      <c r="H11" s="82" t="s">
        <v>70</v>
      </c>
      <c r="I11" s="83" t="s">
        <v>45</v>
      </c>
      <c r="J11" s="84" t="s">
        <v>47</v>
      </c>
      <c r="K11" s="85" t="s">
        <v>48</v>
      </c>
      <c r="L11" s="86" t="s">
        <v>49</v>
      </c>
      <c r="M11" s="86" t="s">
        <v>50</v>
      </c>
      <c r="N11" s="86" t="s">
        <v>51</v>
      </c>
      <c r="O11" s="159" t="s">
        <v>52</v>
      </c>
      <c r="P11" s="58"/>
      <c r="Q11" s="58"/>
    </row>
    <row r="12" spans="1:19" s="78" customFormat="1" ht="14.25" x14ac:dyDescent="0.2">
      <c r="A12" s="160"/>
      <c r="B12" s="160">
        <f t="shared" ref="B12:B29" si="0">ROW()-12</f>
        <v>0</v>
      </c>
      <c r="C12" s="89"/>
      <c r="D12" s="89"/>
      <c r="E12" s="90"/>
      <c r="F12" s="91"/>
      <c r="G12" s="92"/>
      <c r="H12" s="92"/>
      <c r="I12" s="93"/>
      <c r="J12" s="94"/>
      <c r="K12" s="95"/>
      <c r="L12" s="9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96" t="str">
        <f t="shared" ref="M12:M29" si="1">IF(H12="Stunden",$I12*$L12,$L12)</f>
        <v>0,00</v>
      </c>
      <c r="N12" s="97">
        <f t="shared" ref="N12:N29" si="2">IF(AND(H12="Jahr",AND(K12="Pauschalwerte mit Urlaubsabgeltung")),"0,00",IF(H12="Stunden",($L12*$I12),((($M12/40)*$G12)*$F12)))</f>
        <v>0</v>
      </c>
      <c r="O12" s="161"/>
      <c r="P12" s="58"/>
      <c r="Q12" s="58"/>
    </row>
    <row r="13" spans="1:19" s="78" customFormat="1" ht="14.25" x14ac:dyDescent="0.2">
      <c r="A13" s="160"/>
      <c r="B13" s="160">
        <f t="shared" si="0"/>
        <v>1</v>
      </c>
      <c r="C13" s="89"/>
      <c r="D13" s="89"/>
      <c r="E13" s="90"/>
      <c r="F13" s="91"/>
      <c r="G13" s="92"/>
      <c r="H13" s="92"/>
      <c r="I13" s="93"/>
      <c r="J13" s="94"/>
      <c r="K13" s="95"/>
      <c r="L13" s="9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96" t="str">
        <f t="shared" si="1"/>
        <v>0,00</v>
      </c>
      <c r="N13" s="97">
        <f t="shared" si="2"/>
        <v>0</v>
      </c>
      <c r="O13" s="161"/>
      <c r="P13" s="58"/>
      <c r="Q13" s="58"/>
    </row>
    <row r="14" spans="1:19" s="78" customFormat="1" ht="14.25" x14ac:dyDescent="0.2">
      <c r="A14" s="160"/>
      <c r="B14" s="160">
        <f t="shared" si="0"/>
        <v>2</v>
      </c>
      <c r="C14" s="89"/>
      <c r="D14" s="89"/>
      <c r="E14" s="90"/>
      <c r="F14" s="91"/>
      <c r="G14" s="92"/>
      <c r="H14" s="92"/>
      <c r="I14" s="93"/>
      <c r="J14" s="94"/>
      <c r="K14" s="95"/>
      <c r="L14" s="9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96" t="str">
        <f t="shared" si="1"/>
        <v>0,00</v>
      </c>
      <c r="N14" s="97">
        <f t="shared" si="2"/>
        <v>0</v>
      </c>
      <c r="O14" s="161"/>
      <c r="P14" s="58"/>
      <c r="Q14" s="58"/>
    </row>
    <row r="15" spans="1:19" s="78" customFormat="1" ht="14.25" x14ac:dyDescent="0.2">
      <c r="A15" s="160"/>
      <c r="B15" s="160">
        <f t="shared" si="0"/>
        <v>3</v>
      </c>
      <c r="C15" s="89"/>
      <c r="D15" s="89"/>
      <c r="E15" s="90"/>
      <c r="F15" s="91"/>
      <c r="G15" s="92"/>
      <c r="H15" s="92"/>
      <c r="I15" s="93"/>
      <c r="J15" s="94"/>
      <c r="K15" s="95"/>
      <c r="L15" s="9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96" t="str">
        <f t="shared" si="1"/>
        <v>0,00</v>
      </c>
      <c r="N15" s="97">
        <f t="shared" si="2"/>
        <v>0</v>
      </c>
      <c r="O15" s="161"/>
      <c r="P15" s="58"/>
      <c r="Q15" s="58"/>
    </row>
    <row r="16" spans="1:19" s="78" customFormat="1" ht="14.25" x14ac:dyDescent="0.2">
      <c r="A16" s="160"/>
      <c r="B16" s="160">
        <f t="shared" si="0"/>
        <v>4</v>
      </c>
      <c r="C16" s="89"/>
      <c r="D16" s="89"/>
      <c r="E16" s="90"/>
      <c r="F16" s="91"/>
      <c r="G16" s="92"/>
      <c r="H16" s="92"/>
      <c r="I16" s="93"/>
      <c r="J16" s="94"/>
      <c r="K16" s="95"/>
      <c r="L16" s="9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96" t="str">
        <f t="shared" si="1"/>
        <v>0,00</v>
      </c>
      <c r="N16" s="97">
        <f>IF(AND(H16="Jahr",AND(K16="Pauschalwerte mit Urlaubsabgeltung")),"0,00",IF(H16="Stunden",($L16*$I16),((($M16/40)*$G16)*$F16)))</f>
        <v>0</v>
      </c>
      <c r="O16" s="161"/>
      <c r="P16" s="58"/>
      <c r="Q16" s="58"/>
    </row>
    <row r="17" spans="1:17" s="78" customFormat="1" ht="14.25" x14ac:dyDescent="0.2">
      <c r="A17" s="160"/>
      <c r="B17" s="160">
        <f t="shared" si="0"/>
        <v>5</v>
      </c>
      <c r="C17" s="89"/>
      <c r="D17" s="89"/>
      <c r="E17" s="90"/>
      <c r="F17" s="91"/>
      <c r="G17" s="92"/>
      <c r="H17" s="92"/>
      <c r="I17" s="93"/>
      <c r="J17" s="94"/>
      <c r="K17" s="95"/>
      <c r="L17" s="9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96" t="str">
        <f t="shared" si="1"/>
        <v>0,00</v>
      </c>
      <c r="N17" s="97">
        <f t="shared" si="2"/>
        <v>0</v>
      </c>
      <c r="O17" s="161"/>
      <c r="P17" s="58"/>
      <c r="Q17" s="58"/>
    </row>
    <row r="18" spans="1:17" s="78" customFormat="1" ht="14.25" x14ac:dyDescent="0.2">
      <c r="A18" s="160"/>
      <c r="B18" s="160">
        <f t="shared" si="0"/>
        <v>6</v>
      </c>
      <c r="C18" s="89"/>
      <c r="D18" s="89"/>
      <c r="E18" s="90"/>
      <c r="F18" s="91"/>
      <c r="G18" s="92"/>
      <c r="H18" s="92"/>
      <c r="I18" s="93"/>
      <c r="J18" s="94"/>
      <c r="K18" s="95"/>
      <c r="L18" s="9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96" t="str">
        <f>IF(H18="Stunden",$I18*$L18,$L18)</f>
        <v>0,00</v>
      </c>
      <c r="N18" s="97">
        <f t="shared" si="2"/>
        <v>0</v>
      </c>
      <c r="O18" s="161"/>
      <c r="P18" s="58"/>
      <c r="Q18" s="58"/>
    </row>
    <row r="19" spans="1:17" s="78" customFormat="1" ht="14.25" x14ac:dyDescent="0.2">
      <c r="A19" s="160"/>
      <c r="B19" s="160">
        <f t="shared" si="0"/>
        <v>7</v>
      </c>
      <c r="C19" s="89"/>
      <c r="D19" s="89"/>
      <c r="E19" s="90"/>
      <c r="F19" s="91"/>
      <c r="G19" s="92"/>
      <c r="H19" s="92"/>
      <c r="I19" s="93"/>
      <c r="J19" s="94"/>
      <c r="K19" s="95"/>
      <c r="L19" s="9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96" t="str">
        <f>IF(H19="Stunden",$I19*$L19,$L19)</f>
        <v>0,00</v>
      </c>
      <c r="N19" s="97">
        <f t="shared" si="2"/>
        <v>0</v>
      </c>
      <c r="O19" s="161"/>
      <c r="P19" s="58"/>
      <c r="Q19" s="58"/>
    </row>
    <row r="20" spans="1:17" s="78" customFormat="1" ht="14.25" x14ac:dyDescent="0.2">
      <c r="A20" s="160"/>
      <c r="B20" s="160">
        <f t="shared" si="0"/>
        <v>8</v>
      </c>
      <c r="C20" s="89"/>
      <c r="D20" s="89"/>
      <c r="E20" s="90"/>
      <c r="F20" s="91"/>
      <c r="G20" s="92"/>
      <c r="H20" s="92"/>
      <c r="I20" s="93"/>
      <c r="J20" s="94"/>
      <c r="K20" s="95"/>
      <c r="L20" s="9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96" t="str">
        <f>IF(H20="Stunden",$I20*$L20,$L20)</f>
        <v>0,00</v>
      </c>
      <c r="N20" s="97">
        <f t="shared" si="2"/>
        <v>0</v>
      </c>
      <c r="O20" s="161"/>
      <c r="P20" s="58"/>
      <c r="Q20" s="58"/>
    </row>
    <row r="21" spans="1:17" s="78" customFormat="1" ht="14.25" x14ac:dyDescent="0.2">
      <c r="A21" s="160"/>
      <c r="B21" s="160">
        <f t="shared" si="0"/>
        <v>9</v>
      </c>
      <c r="C21" s="89"/>
      <c r="D21" s="89"/>
      <c r="E21" s="90"/>
      <c r="F21" s="91"/>
      <c r="G21" s="92"/>
      <c r="H21" s="92"/>
      <c r="I21" s="93"/>
      <c r="J21" s="94"/>
      <c r="K21" s="95"/>
      <c r="L21" s="9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96" t="str">
        <f>IF(H21="Stunden",$I21*$L21,$L21)</f>
        <v>0,00</v>
      </c>
      <c r="N21" s="97">
        <f t="shared" si="2"/>
        <v>0</v>
      </c>
      <c r="O21" s="161"/>
      <c r="P21" s="58"/>
      <c r="Q21" s="58"/>
    </row>
    <row r="22" spans="1:17" s="78" customFormat="1" ht="14.25" x14ac:dyDescent="0.2">
      <c r="A22" s="160"/>
      <c r="B22" s="160">
        <f t="shared" si="0"/>
        <v>10</v>
      </c>
      <c r="C22" s="89"/>
      <c r="D22" s="89"/>
      <c r="E22" s="90"/>
      <c r="F22" s="91"/>
      <c r="G22" s="92"/>
      <c r="H22" s="92"/>
      <c r="I22" s="93"/>
      <c r="J22" s="94"/>
      <c r="K22" s="95"/>
      <c r="L22" s="9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96" t="str">
        <f>IF(H22="Stunden",$I22*$L22,$L22)</f>
        <v>0,00</v>
      </c>
      <c r="N22" s="97">
        <f t="shared" si="2"/>
        <v>0</v>
      </c>
      <c r="O22" s="161"/>
      <c r="P22" s="58"/>
      <c r="Q22" s="58"/>
    </row>
    <row r="23" spans="1:17" s="78" customFormat="1" ht="14.25" x14ac:dyDescent="0.2">
      <c r="A23" s="160"/>
      <c r="B23" s="160">
        <f t="shared" si="0"/>
        <v>11</v>
      </c>
      <c r="C23" s="89"/>
      <c r="D23" s="89"/>
      <c r="E23" s="90"/>
      <c r="F23" s="91"/>
      <c r="G23" s="92"/>
      <c r="H23" s="92"/>
      <c r="I23" s="93"/>
      <c r="J23" s="94"/>
      <c r="K23" s="95"/>
      <c r="L23" s="9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97" t="str">
        <f t="shared" si="1"/>
        <v>0,00</v>
      </c>
      <c r="N23" s="97">
        <f t="shared" si="2"/>
        <v>0</v>
      </c>
      <c r="O23" s="161"/>
      <c r="P23" s="58"/>
      <c r="Q23" s="58"/>
    </row>
    <row r="24" spans="1:17" s="78" customFormat="1" ht="14.25" x14ac:dyDescent="0.2">
      <c r="A24" s="160"/>
      <c r="B24" s="160">
        <f t="shared" si="0"/>
        <v>12</v>
      </c>
      <c r="C24" s="89"/>
      <c r="D24" s="89"/>
      <c r="E24" s="90"/>
      <c r="F24" s="91"/>
      <c r="G24" s="92"/>
      <c r="H24" s="92"/>
      <c r="I24" s="93"/>
      <c r="J24" s="94"/>
      <c r="K24" s="95"/>
      <c r="L24" s="9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97" t="str">
        <f t="shared" si="1"/>
        <v>0,00</v>
      </c>
      <c r="N24" s="97">
        <f t="shared" si="2"/>
        <v>0</v>
      </c>
      <c r="O24" s="161"/>
      <c r="P24" s="58"/>
      <c r="Q24" s="58"/>
    </row>
    <row r="25" spans="1:17" s="78" customFormat="1" ht="14.25" x14ac:dyDescent="0.2">
      <c r="A25" s="160"/>
      <c r="B25" s="160">
        <f t="shared" si="0"/>
        <v>13</v>
      </c>
      <c r="C25" s="89"/>
      <c r="D25" s="89"/>
      <c r="E25" s="90"/>
      <c r="F25" s="91"/>
      <c r="G25" s="92"/>
      <c r="H25" s="92"/>
      <c r="I25" s="93"/>
      <c r="J25" s="94"/>
      <c r="K25" s="95"/>
      <c r="L25" s="9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97" t="str">
        <f t="shared" si="1"/>
        <v>0,00</v>
      </c>
      <c r="N25" s="97">
        <f t="shared" si="2"/>
        <v>0</v>
      </c>
      <c r="O25" s="161"/>
      <c r="P25" s="58"/>
      <c r="Q25" s="58"/>
    </row>
    <row r="26" spans="1:17" s="78" customFormat="1" ht="14.25" x14ac:dyDescent="0.2">
      <c r="A26" s="160"/>
      <c r="B26" s="160">
        <f t="shared" si="0"/>
        <v>14</v>
      </c>
      <c r="C26" s="89"/>
      <c r="D26" s="89"/>
      <c r="E26" s="90"/>
      <c r="F26" s="91"/>
      <c r="G26" s="92"/>
      <c r="H26" s="92"/>
      <c r="I26" s="93"/>
      <c r="J26" s="94"/>
      <c r="K26" s="95"/>
      <c r="L26" s="9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97" t="str">
        <f t="shared" si="1"/>
        <v>0,00</v>
      </c>
      <c r="N26" s="97">
        <f t="shared" si="2"/>
        <v>0</v>
      </c>
      <c r="O26" s="161"/>
      <c r="P26" s="58"/>
      <c r="Q26" s="58"/>
    </row>
    <row r="27" spans="1:17" s="78" customFormat="1" ht="14.25" x14ac:dyDescent="0.2">
      <c r="A27" s="160"/>
      <c r="B27" s="160">
        <f t="shared" si="0"/>
        <v>15</v>
      </c>
      <c r="C27" s="89"/>
      <c r="D27" s="89"/>
      <c r="E27" s="90"/>
      <c r="F27" s="91"/>
      <c r="G27" s="92"/>
      <c r="H27" s="92"/>
      <c r="I27" s="93"/>
      <c r="J27" s="94"/>
      <c r="K27" s="95"/>
      <c r="L27" s="9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96" t="str">
        <f t="shared" si="1"/>
        <v>0,00</v>
      </c>
      <c r="N27" s="97">
        <f t="shared" si="2"/>
        <v>0</v>
      </c>
      <c r="O27" s="161"/>
      <c r="P27" s="58"/>
      <c r="Q27" s="58"/>
    </row>
    <row r="28" spans="1:17" s="78" customFormat="1" ht="14.25" x14ac:dyDescent="0.2">
      <c r="A28" s="160"/>
      <c r="B28" s="160">
        <f t="shared" si="0"/>
        <v>16</v>
      </c>
      <c r="C28" s="89"/>
      <c r="D28" s="89"/>
      <c r="E28" s="90"/>
      <c r="F28" s="91"/>
      <c r="G28" s="92"/>
      <c r="H28" s="92"/>
      <c r="I28" s="93"/>
      <c r="J28" s="94"/>
      <c r="K28" s="95"/>
      <c r="L28" s="9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96" t="str">
        <f t="shared" si="1"/>
        <v>0,00</v>
      </c>
      <c r="N28" s="97">
        <f t="shared" si="2"/>
        <v>0</v>
      </c>
      <c r="O28" s="161"/>
      <c r="P28" s="58"/>
      <c r="Q28" s="58"/>
    </row>
    <row r="29" spans="1:17" s="78" customFormat="1" ht="14.25" x14ac:dyDescent="0.2">
      <c r="A29" s="160"/>
      <c r="B29" s="160">
        <f t="shared" si="0"/>
        <v>17</v>
      </c>
      <c r="C29" s="89"/>
      <c r="D29" s="89"/>
      <c r="E29" s="90"/>
      <c r="F29" s="91"/>
      <c r="G29" s="92"/>
      <c r="H29" s="92"/>
      <c r="I29" s="93"/>
      <c r="J29" s="94"/>
      <c r="K29" s="95"/>
      <c r="L29" s="9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96" t="str">
        <f t="shared" si="1"/>
        <v>0,00</v>
      </c>
      <c r="N29" s="97">
        <f t="shared" si="2"/>
        <v>0</v>
      </c>
      <c r="O29" s="161"/>
      <c r="P29" s="58"/>
      <c r="Q29" s="58"/>
    </row>
    <row r="30" spans="1:17" x14ac:dyDescent="0.25">
      <c r="B30" s="78"/>
      <c r="L30" s="129" t="s">
        <v>72</v>
      </c>
      <c r="M30" s="106">
        <f>SUM(M12:M29)</f>
        <v>0</v>
      </c>
      <c r="N30" s="129">
        <f>SUM(N12:N29)</f>
        <v>0</v>
      </c>
      <c r="O30" s="7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7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17" customWidth="1"/>
    <col min="7" max="7" width="23.42578125" bestFit="1" customWidth="1"/>
    <col min="8" max="8" width="22.42578125" bestFit="1" customWidth="1"/>
  </cols>
  <sheetData>
    <row r="4" spans="1:10" x14ac:dyDescent="0.25">
      <c r="A4" s="107" t="s">
        <v>73</v>
      </c>
      <c r="B4" s="108"/>
      <c r="C4" s="108"/>
      <c r="D4" s="108"/>
    </row>
    <row r="5" spans="1:10" x14ac:dyDescent="0.25">
      <c r="A5" s="109" t="s">
        <v>74</v>
      </c>
      <c r="B5" s="108"/>
      <c r="C5" s="108"/>
      <c r="D5" s="108"/>
    </row>
    <row r="9" spans="1:10" x14ac:dyDescent="0.25">
      <c r="A9" s="318" t="s">
        <v>75</v>
      </c>
      <c r="B9" s="318"/>
      <c r="C9" s="318"/>
      <c r="D9" s="318"/>
    </row>
    <row r="10" spans="1:10" x14ac:dyDescent="0.25">
      <c r="A10" s="319" t="s">
        <v>76</v>
      </c>
      <c r="B10" s="319"/>
      <c r="C10" s="319"/>
      <c r="D10" s="319"/>
    </row>
    <row r="11" spans="1:10" x14ac:dyDescent="0.25">
      <c r="A11" s="110" t="s">
        <v>77</v>
      </c>
      <c r="B11" s="111" t="s">
        <v>78</v>
      </c>
      <c r="C11" s="110"/>
      <c r="D11" s="110"/>
      <c r="G11" t="s">
        <v>79</v>
      </c>
      <c r="H11" t="s">
        <v>80</v>
      </c>
      <c r="J11" t="s">
        <v>81</v>
      </c>
    </row>
    <row r="12" spans="1:10" x14ac:dyDescent="0.25">
      <c r="A12" s="112" t="s">
        <v>71</v>
      </c>
      <c r="B12" s="113">
        <v>46.5</v>
      </c>
      <c r="C12" s="113"/>
      <c r="D12" s="113"/>
      <c r="G12" s="114"/>
      <c r="H12" s="114"/>
      <c r="J12" t="s">
        <v>82</v>
      </c>
    </row>
    <row r="13" spans="1:10" x14ac:dyDescent="0.25">
      <c r="A13" s="112" t="s">
        <v>83</v>
      </c>
      <c r="B13" s="113">
        <v>30.5</v>
      </c>
      <c r="C13" s="113"/>
      <c r="D13" s="113"/>
      <c r="G13" s="114"/>
      <c r="H13" s="114"/>
      <c r="J13" t="s">
        <v>84</v>
      </c>
    </row>
    <row r="14" spans="1:10" x14ac:dyDescent="0.25">
      <c r="A14" s="112" t="s">
        <v>85</v>
      </c>
      <c r="B14" s="113">
        <v>28.5</v>
      </c>
      <c r="C14" s="113"/>
      <c r="D14" s="113"/>
      <c r="G14" s="114"/>
      <c r="H14" s="114"/>
    </row>
    <row r="15" spans="1:10" x14ac:dyDescent="0.25">
      <c r="A15" s="112" t="s">
        <v>86</v>
      </c>
      <c r="B15" s="113">
        <v>22</v>
      </c>
      <c r="C15" s="113"/>
      <c r="D15" s="113"/>
      <c r="G15" s="114"/>
      <c r="H15" s="114"/>
    </row>
    <row r="16" spans="1:10" x14ac:dyDescent="0.25">
      <c r="A16" s="112" t="s">
        <v>87</v>
      </c>
      <c r="B16" s="113">
        <v>18</v>
      </c>
      <c r="C16" s="113"/>
      <c r="D16" s="113"/>
      <c r="G16" s="114"/>
      <c r="H16" s="114"/>
    </row>
    <row r="17" spans="1:8" x14ac:dyDescent="0.25">
      <c r="A17" s="112" t="s">
        <v>111</v>
      </c>
      <c r="B17" s="113">
        <v>16</v>
      </c>
      <c r="C17" s="113"/>
      <c r="D17" s="113"/>
      <c r="G17" s="114"/>
      <c r="H17" s="114"/>
    </row>
    <row r="18" spans="1:8" x14ac:dyDescent="0.25">
      <c r="A18" s="112"/>
      <c r="B18" s="113"/>
      <c r="C18" s="113"/>
      <c r="D18" s="113"/>
      <c r="G18" s="114"/>
      <c r="H18" s="114"/>
    </row>
    <row r="19" spans="1:8" x14ac:dyDescent="0.25">
      <c r="A19" s="110" t="s">
        <v>77</v>
      </c>
      <c r="B19" s="110" t="s">
        <v>88</v>
      </c>
      <c r="C19" s="113"/>
      <c r="D19" s="113"/>
      <c r="G19" s="114"/>
      <c r="H19" s="114"/>
    </row>
    <row r="20" spans="1:8" x14ac:dyDescent="0.25">
      <c r="A20" s="112" t="s">
        <v>71</v>
      </c>
      <c r="B20" s="113">
        <v>8092</v>
      </c>
      <c r="C20" s="113"/>
      <c r="D20" s="113"/>
      <c r="G20" s="114"/>
      <c r="H20" s="114"/>
    </row>
    <row r="21" spans="1:8" x14ac:dyDescent="0.25">
      <c r="A21" s="112" t="s">
        <v>83</v>
      </c>
      <c r="B21" s="113">
        <v>5318</v>
      </c>
      <c r="C21" s="113"/>
      <c r="D21" s="113"/>
      <c r="G21" s="114"/>
      <c r="H21" s="114"/>
    </row>
    <row r="22" spans="1:8" x14ac:dyDescent="0.25">
      <c r="A22" s="112" t="s">
        <v>85</v>
      </c>
      <c r="B22" s="113">
        <v>4969</v>
      </c>
      <c r="C22" s="113"/>
      <c r="D22" s="113"/>
      <c r="G22" s="114"/>
      <c r="H22" s="114"/>
    </row>
    <row r="23" spans="1:8" x14ac:dyDescent="0.25">
      <c r="A23" s="112" t="s">
        <v>86</v>
      </c>
      <c r="B23" s="113">
        <v>3787</v>
      </c>
      <c r="C23" s="113"/>
      <c r="D23" s="113"/>
      <c r="G23" s="114"/>
      <c r="H23" s="114"/>
    </row>
    <row r="24" spans="1:8" x14ac:dyDescent="0.25">
      <c r="A24" s="112" t="s">
        <v>87</v>
      </c>
      <c r="B24" s="113">
        <v>3109</v>
      </c>
      <c r="C24" s="113"/>
      <c r="D24" s="113"/>
      <c r="G24" s="114"/>
      <c r="H24" s="114"/>
    </row>
    <row r="25" spans="1:8" x14ac:dyDescent="0.25">
      <c r="A25" s="112" t="s">
        <v>111</v>
      </c>
      <c r="B25" s="113">
        <v>2771</v>
      </c>
      <c r="C25" s="113"/>
      <c r="D25" s="113"/>
      <c r="G25" s="114"/>
      <c r="H25" s="114"/>
    </row>
    <row r="26" spans="1:8" x14ac:dyDescent="0.25">
      <c r="A26" s="112"/>
      <c r="B26" s="113"/>
      <c r="C26" s="113"/>
      <c r="D26" s="113"/>
      <c r="G26" s="114"/>
      <c r="H26" s="114"/>
    </row>
    <row r="27" spans="1:8" x14ac:dyDescent="0.25">
      <c r="A27" s="110" t="s">
        <v>77</v>
      </c>
      <c r="B27" s="110" t="s">
        <v>89</v>
      </c>
      <c r="C27" s="113"/>
      <c r="D27" s="113"/>
      <c r="G27" s="114"/>
      <c r="H27" s="114"/>
    </row>
    <row r="28" spans="1:8" x14ac:dyDescent="0.25">
      <c r="A28" s="112" t="s">
        <v>71</v>
      </c>
      <c r="B28" s="113">
        <v>97102</v>
      </c>
      <c r="C28" s="113"/>
      <c r="D28" s="113"/>
      <c r="G28" s="114"/>
      <c r="H28" s="114"/>
    </row>
    <row r="29" spans="1:8" x14ac:dyDescent="0.25">
      <c r="A29" s="112" t="s">
        <v>83</v>
      </c>
      <c r="B29" s="113">
        <v>63818</v>
      </c>
      <c r="C29" s="113"/>
      <c r="D29" s="113"/>
      <c r="G29" s="114"/>
      <c r="H29" s="114"/>
    </row>
    <row r="30" spans="1:8" x14ac:dyDescent="0.25">
      <c r="A30" s="112" t="s">
        <v>85</v>
      </c>
      <c r="B30" s="113">
        <v>59633</v>
      </c>
      <c r="C30" s="113"/>
      <c r="D30" s="113"/>
      <c r="G30" s="114"/>
      <c r="H30" s="114"/>
    </row>
    <row r="31" spans="1:8" x14ac:dyDescent="0.25">
      <c r="A31" s="112" t="s">
        <v>86</v>
      </c>
      <c r="B31" s="113">
        <v>45445</v>
      </c>
      <c r="C31" s="113"/>
      <c r="D31" s="113"/>
      <c r="G31" s="114"/>
      <c r="H31" s="114"/>
    </row>
    <row r="32" spans="1:8" x14ac:dyDescent="0.25">
      <c r="A32" s="112" t="s">
        <v>87</v>
      </c>
      <c r="B32" s="113">
        <v>37314</v>
      </c>
      <c r="C32" s="113"/>
      <c r="D32" s="113"/>
      <c r="G32" s="114"/>
      <c r="H32" s="114"/>
    </row>
    <row r="33" spans="1:8" x14ac:dyDescent="0.25">
      <c r="A33" s="112" t="s">
        <v>111</v>
      </c>
      <c r="B33" s="113">
        <v>33257</v>
      </c>
      <c r="C33" s="113"/>
      <c r="D33" s="113"/>
      <c r="G33" s="114"/>
      <c r="H33" s="114"/>
    </row>
    <row r="34" spans="1:8" x14ac:dyDescent="0.25">
      <c r="A34" s="112"/>
      <c r="B34" s="113"/>
      <c r="C34" s="113"/>
      <c r="D34" s="113"/>
      <c r="G34" s="114"/>
      <c r="H34" s="114"/>
    </row>
    <row r="35" spans="1:8" x14ac:dyDescent="0.25">
      <c r="A35" s="115"/>
      <c r="B35" s="115"/>
      <c r="C35" s="116"/>
      <c r="D35" s="116"/>
      <c r="G35" s="114"/>
      <c r="H35" s="114"/>
    </row>
    <row r="36" spans="1:8" x14ac:dyDescent="0.25">
      <c r="A36" s="319" t="s">
        <v>90</v>
      </c>
      <c r="B36" s="319"/>
      <c r="C36" s="319"/>
      <c r="D36" s="319"/>
      <c r="G36" s="114"/>
      <c r="H36" s="114"/>
    </row>
    <row r="37" spans="1:8" x14ac:dyDescent="0.25">
      <c r="A37" s="110" t="s">
        <v>77</v>
      </c>
      <c r="B37" s="111" t="s">
        <v>78</v>
      </c>
      <c r="C37" s="110"/>
      <c r="D37" s="110"/>
      <c r="G37" s="114"/>
      <c r="H37" s="114"/>
    </row>
    <row r="38" spans="1:8" x14ac:dyDescent="0.25">
      <c r="A38" s="112" t="s">
        <v>71</v>
      </c>
      <c r="B38" s="113">
        <v>52.5</v>
      </c>
      <c r="C38" s="113"/>
      <c r="D38" s="113"/>
      <c r="G38" s="114"/>
      <c r="H38" s="114"/>
    </row>
    <row r="39" spans="1:8" x14ac:dyDescent="0.25">
      <c r="A39" s="112" t="s">
        <v>83</v>
      </c>
      <c r="B39" s="113">
        <v>34.5</v>
      </c>
      <c r="C39" s="113"/>
      <c r="D39" s="113"/>
      <c r="G39" s="114"/>
      <c r="H39" s="114"/>
    </row>
    <row r="40" spans="1:8" x14ac:dyDescent="0.25">
      <c r="A40" s="112" t="s">
        <v>85</v>
      </c>
      <c r="B40" s="113">
        <v>32</v>
      </c>
      <c r="C40" s="113"/>
      <c r="D40" s="113"/>
      <c r="G40" s="114"/>
      <c r="H40" s="114"/>
    </row>
    <row r="41" spans="1:8" x14ac:dyDescent="0.25">
      <c r="A41" s="112" t="s">
        <v>86</v>
      </c>
      <c r="B41" s="113">
        <v>24.5</v>
      </c>
      <c r="C41" s="113"/>
      <c r="D41" s="113"/>
      <c r="G41" s="114"/>
      <c r="H41" s="114"/>
    </row>
    <row r="42" spans="1:8" x14ac:dyDescent="0.25">
      <c r="A42" s="112" t="s">
        <v>87</v>
      </c>
      <c r="B42" s="113">
        <v>20</v>
      </c>
      <c r="C42" s="113"/>
      <c r="D42" s="113"/>
      <c r="G42" s="114"/>
      <c r="H42" s="114"/>
    </row>
    <row r="43" spans="1:8" x14ac:dyDescent="0.25">
      <c r="A43" s="112" t="s">
        <v>111</v>
      </c>
      <c r="B43" s="113">
        <v>18</v>
      </c>
      <c r="C43" s="113"/>
      <c r="D43" s="113"/>
      <c r="G43" s="114"/>
      <c r="H43" s="114"/>
    </row>
    <row r="45" spans="1:8" x14ac:dyDescent="0.25">
      <c r="A45" s="110" t="s">
        <v>77</v>
      </c>
      <c r="B45" s="110" t="s">
        <v>88</v>
      </c>
    </row>
    <row r="46" spans="1:8" x14ac:dyDescent="0.25">
      <c r="A46" s="112" t="s">
        <v>71</v>
      </c>
      <c r="B46" s="113">
        <v>9103</v>
      </c>
    </row>
    <row r="47" spans="1:8" x14ac:dyDescent="0.25">
      <c r="A47" s="112" t="s">
        <v>83</v>
      </c>
      <c r="B47" s="113">
        <v>5983</v>
      </c>
    </row>
    <row r="48" spans="1:8" x14ac:dyDescent="0.25">
      <c r="A48" s="112" t="s">
        <v>85</v>
      </c>
      <c r="B48" s="113">
        <v>5591</v>
      </c>
    </row>
    <row r="49" spans="1:2" x14ac:dyDescent="0.25">
      <c r="A49" s="112" t="s">
        <v>86</v>
      </c>
      <c r="B49" s="113">
        <v>4260</v>
      </c>
    </row>
    <row r="50" spans="1:2" x14ac:dyDescent="0.25">
      <c r="A50" s="112" t="s">
        <v>87</v>
      </c>
      <c r="B50" s="113">
        <v>3498</v>
      </c>
    </row>
    <row r="51" spans="1:2" x14ac:dyDescent="0.25">
      <c r="A51" s="112" t="s">
        <v>111</v>
      </c>
      <c r="B51" s="113">
        <v>3118</v>
      </c>
    </row>
    <row r="53" spans="1:2" x14ac:dyDescent="0.25">
      <c r="A53" s="110" t="s">
        <v>77</v>
      </c>
      <c r="B53" s="110" t="s">
        <v>89</v>
      </c>
    </row>
    <row r="54" spans="1:2" x14ac:dyDescent="0.25">
      <c r="A54" s="112" t="s">
        <v>71</v>
      </c>
      <c r="B54" s="113">
        <v>0</v>
      </c>
    </row>
    <row r="55" spans="1:2" x14ac:dyDescent="0.25">
      <c r="A55" s="112" t="s">
        <v>83</v>
      </c>
      <c r="B55" s="113">
        <v>0</v>
      </c>
    </row>
    <row r="56" spans="1:2" x14ac:dyDescent="0.25">
      <c r="A56" s="112" t="s">
        <v>85</v>
      </c>
      <c r="B56" s="113">
        <v>0</v>
      </c>
    </row>
    <row r="57" spans="1:2" x14ac:dyDescent="0.25">
      <c r="A57" s="112" t="s">
        <v>86</v>
      </c>
      <c r="B57" s="113">
        <v>0</v>
      </c>
    </row>
    <row r="58" spans="1:2" x14ac:dyDescent="0.25">
      <c r="A58" s="112" t="s">
        <v>87</v>
      </c>
      <c r="B58" s="113">
        <v>0</v>
      </c>
    </row>
    <row r="59" spans="1:2" x14ac:dyDescent="0.25">
      <c r="A59" s="112" t="s">
        <v>111</v>
      </c>
      <c r="B59" s="11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C18" sqref="C18"/>
    </sheetView>
  </sheetViews>
  <sheetFormatPr baseColWidth="10" defaultColWidth="11.42578125" defaultRowHeight="15" x14ac:dyDescent="0.25"/>
  <cols>
    <col min="1" max="1" width="7.28515625" style="170" customWidth="1"/>
    <col min="2" max="2" width="9.140625" style="170" customWidth="1"/>
    <col min="3" max="3" width="29" style="170" customWidth="1"/>
    <col min="4" max="5" width="30.140625" style="170" customWidth="1"/>
    <col min="6" max="6" width="22.7109375" style="170" customWidth="1"/>
    <col min="7" max="7" width="14.85546875" style="170" customWidth="1"/>
    <col min="8" max="8" width="16.5703125" style="170" customWidth="1"/>
    <col min="9" max="9" width="17.85546875" style="170" customWidth="1"/>
    <col min="10" max="10" width="12.140625" style="170" customWidth="1"/>
    <col min="11" max="15" width="16" style="170" customWidth="1"/>
    <col min="16" max="19" width="12.28515625" style="170" customWidth="1"/>
    <col min="20" max="20" width="15.42578125" style="170" customWidth="1"/>
    <col min="21" max="21" width="15.5703125" style="170" customWidth="1"/>
    <col min="22" max="22" width="50.140625" style="170" customWidth="1"/>
    <col min="23" max="16384" width="11.42578125" style="170"/>
  </cols>
  <sheetData>
    <row r="1" spans="1:32" s="75" customFormat="1" ht="14.25" x14ac:dyDescent="0.2">
      <c r="V1" s="68"/>
    </row>
    <row r="2" spans="1:32" s="75" customFormat="1" ht="14.25" x14ac:dyDescent="0.2">
      <c r="V2" s="68"/>
    </row>
    <row r="3" spans="1:32" s="58" customFormat="1" x14ac:dyDescent="0.25">
      <c r="B3" s="315" t="str">
        <f>"zahlenmäßiger Nachweis - Anlage zum Auszahlungsantrag" &amp; " " &amp; 'Gesamtübersicht je AZ'!$C$3</f>
        <v xml:space="preserve">zahlenmäßiger Nachweis - Anlage zum Auszahlungsantrag </v>
      </c>
      <c r="C3" s="316"/>
      <c r="D3" s="316"/>
      <c r="E3" s="316"/>
      <c r="F3" s="316"/>
      <c r="G3" s="316"/>
      <c r="H3" s="316"/>
      <c r="I3" s="316"/>
      <c r="J3" s="316"/>
      <c r="K3" s="316"/>
      <c r="L3" s="316"/>
      <c r="M3" s="316"/>
      <c r="N3" s="316"/>
      <c r="O3" s="316"/>
      <c r="P3" s="316"/>
      <c r="Q3" s="316"/>
      <c r="R3" s="316"/>
      <c r="S3" s="316"/>
      <c r="T3" s="316"/>
      <c r="U3" s="316"/>
      <c r="V3" s="317"/>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30" t="s">
        <v>120</v>
      </c>
      <c r="C5" s="330"/>
      <c r="D5" s="330"/>
      <c r="E5" s="330"/>
      <c r="F5" s="310">
        <f>'Gesamtübersicht je AZ'!$B$7</f>
        <v>0</v>
      </c>
      <c r="G5" s="311"/>
      <c r="H5" s="311"/>
      <c r="I5" s="311"/>
      <c r="J5" s="331"/>
      <c r="K5" s="62"/>
      <c r="L5" s="62"/>
      <c r="M5" s="62"/>
      <c r="N5" s="62"/>
      <c r="O5" s="62"/>
      <c r="P5" s="62"/>
      <c r="Q5" s="63"/>
      <c r="R5" s="63"/>
      <c r="S5" s="64"/>
    </row>
    <row r="6" spans="1:32" s="58" customFormat="1" x14ac:dyDescent="0.25">
      <c r="B6" s="330" t="s">
        <v>9</v>
      </c>
      <c r="C6" s="330"/>
      <c r="D6" s="330"/>
      <c r="E6" s="330"/>
      <c r="F6" s="310">
        <f>'Gesamtübersicht je AZ'!$B$8</f>
        <v>0</v>
      </c>
      <c r="G6" s="311"/>
      <c r="H6" s="311"/>
      <c r="I6" s="311"/>
      <c r="J6" s="331"/>
      <c r="K6" s="62"/>
      <c r="L6" s="62"/>
      <c r="M6" s="62"/>
      <c r="N6" s="62"/>
      <c r="O6" s="62"/>
      <c r="P6" s="62"/>
      <c r="Q6" s="63"/>
      <c r="V6" s="65" t="s">
        <v>28</v>
      </c>
    </row>
    <row r="7" spans="1:32" s="58" customFormat="1" ht="15" customHeight="1" x14ac:dyDescent="0.25">
      <c r="B7" s="332" t="s">
        <v>106</v>
      </c>
      <c r="C7" s="332"/>
      <c r="D7" s="332"/>
      <c r="E7" s="332"/>
      <c r="F7" s="333">
        <f>'Gesamtübersicht je AZ'!$B$9</f>
        <v>0</v>
      </c>
      <c r="G7" s="334"/>
      <c r="H7" s="334"/>
      <c r="I7" s="334"/>
      <c r="J7" s="335"/>
      <c r="K7" s="62"/>
      <c r="L7" s="62"/>
      <c r="M7" s="62"/>
      <c r="N7" s="62"/>
      <c r="O7" s="62"/>
      <c r="P7" s="62"/>
      <c r="Q7" s="63"/>
      <c r="R7" s="165"/>
      <c r="T7" s="68"/>
      <c r="U7" s="68"/>
    </row>
    <row r="8" spans="1:32" s="105" customFormat="1" ht="15.75" x14ac:dyDescent="0.25">
      <c r="B8" s="166"/>
      <c r="C8" s="166"/>
      <c r="D8" s="167"/>
      <c r="E8" s="167"/>
      <c r="F8" s="168"/>
      <c r="G8" s="169"/>
      <c r="H8" s="169"/>
      <c r="I8" s="169"/>
      <c r="J8" s="170"/>
      <c r="K8" s="170"/>
      <c r="L8" s="170"/>
      <c r="M8" s="170"/>
      <c r="N8" s="170"/>
      <c r="O8" s="170"/>
      <c r="P8" s="62"/>
      <c r="Q8" s="63"/>
      <c r="R8" s="171"/>
      <c r="S8" s="172"/>
      <c r="T8" s="170"/>
      <c r="AC8" s="173"/>
      <c r="AD8" s="173"/>
      <c r="AE8" s="173"/>
      <c r="AF8" s="173"/>
    </row>
    <row r="9" spans="1:32" s="105" customFormat="1" ht="15.75" x14ac:dyDescent="0.25">
      <c r="B9" s="174"/>
      <c r="C9" s="174"/>
      <c r="D9" s="175"/>
      <c r="E9" s="175"/>
      <c r="F9" s="175"/>
      <c r="G9" s="176"/>
      <c r="H9" s="176"/>
      <c r="I9" s="168"/>
      <c r="J9" s="168"/>
      <c r="K9" s="168"/>
      <c r="L9" s="168"/>
      <c r="M9" s="168"/>
      <c r="N9" s="168"/>
      <c r="O9" s="168"/>
      <c r="P9" s="171"/>
      <c r="Q9" s="171"/>
      <c r="R9" s="171"/>
      <c r="S9" s="172"/>
      <c r="T9" s="177"/>
      <c r="U9" s="178"/>
      <c r="V9" s="75"/>
    </row>
    <row r="10" spans="1:32" s="179" customFormat="1" ht="135" x14ac:dyDescent="0.25">
      <c r="A10" s="219" t="s">
        <v>114</v>
      </c>
      <c r="B10" s="219" t="s">
        <v>29</v>
      </c>
      <c r="C10" s="220" t="s">
        <v>121</v>
      </c>
      <c r="D10" s="219" t="s">
        <v>122</v>
      </c>
      <c r="E10" s="219" t="s">
        <v>123</v>
      </c>
      <c r="F10" s="219" t="s">
        <v>223</v>
      </c>
      <c r="G10" s="220" t="s">
        <v>124</v>
      </c>
      <c r="H10" s="220" t="s">
        <v>125</v>
      </c>
      <c r="I10" s="220" t="s">
        <v>126</v>
      </c>
      <c r="J10" s="220" t="s">
        <v>127</v>
      </c>
      <c r="K10" s="220" t="s">
        <v>66</v>
      </c>
      <c r="L10" s="220" t="s">
        <v>128</v>
      </c>
      <c r="M10" s="220" t="s">
        <v>129</v>
      </c>
      <c r="N10" s="220" t="s">
        <v>130</v>
      </c>
      <c r="O10" s="220" t="s">
        <v>131</v>
      </c>
      <c r="P10" s="220" t="s">
        <v>128</v>
      </c>
      <c r="Q10" s="220" t="s">
        <v>129</v>
      </c>
      <c r="R10" s="220" t="s">
        <v>130</v>
      </c>
      <c r="S10" s="220" t="s">
        <v>131</v>
      </c>
      <c r="T10" s="220" t="s">
        <v>132</v>
      </c>
      <c r="U10" s="220" t="s">
        <v>133</v>
      </c>
      <c r="V10" s="220" t="s">
        <v>134</v>
      </c>
    </row>
    <row r="11" spans="1:32" s="179" customFormat="1" ht="15" customHeight="1" x14ac:dyDescent="0.25">
      <c r="A11" s="321"/>
      <c r="B11" s="321"/>
      <c r="C11" s="321"/>
      <c r="D11" s="321"/>
      <c r="E11" s="321"/>
      <c r="F11" s="329"/>
      <c r="G11" s="321"/>
      <c r="H11" s="321"/>
      <c r="I11" s="321"/>
      <c r="J11" s="321" t="s">
        <v>39</v>
      </c>
      <c r="K11" s="321" t="s">
        <v>39</v>
      </c>
      <c r="L11" s="322" t="s">
        <v>135</v>
      </c>
      <c r="M11" s="323"/>
      <c r="N11" s="323"/>
      <c r="O11" s="324"/>
      <c r="P11" s="322" t="s">
        <v>135</v>
      </c>
      <c r="Q11" s="323"/>
      <c r="R11" s="323"/>
      <c r="S11" s="324"/>
      <c r="T11" s="321" t="s">
        <v>39</v>
      </c>
      <c r="U11" s="321" t="s">
        <v>39</v>
      </c>
      <c r="V11" s="325"/>
    </row>
    <row r="12" spans="1:32" ht="30" customHeight="1" x14ac:dyDescent="0.25">
      <c r="A12" s="321"/>
      <c r="B12" s="321"/>
      <c r="C12" s="321"/>
      <c r="D12" s="321"/>
      <c r="E12" s="321"/>
      <c r="F12" s="329"/>
      <c r="G12" s="321"/>
      <c r="H12" s="321"/>
      <c r="I12" s="321"/>
      <c r="J12" s="321"/>
      <c r="K12" s="321"/>
      <c r="L12" s="327" t="s">
        <v>136</v>
      </c>
      <c r="M12" s="328"/>
      <c r="N12" s="328"/>
      <c r="O12" s="328"/>
      <c r="P12" s="327"/>
      <c r="Q12" s="328"/>
      <c r="R12" s="328"/>
      <c r="S12" s="328"/>
      <c r="T12" s="321"/>
      <c r="U12" s="321"/>
      <c r="V12" s="326"/>
    </row>
    <row r="13" spans="1:32" ht="8.25" hidden="1" customHeight="1" x14ac:dyDescent="0.25">
      <c r="A13" s="180" t="s">
        <v>113</v>
      </c>
      <c r="B13" s="180" t="s">
        <v>40</v>
      </c>
      <c r="C13" s="180" t="s">
        <v>137</v>
      </c>
      <c r="D13" s="181" t="s">
        <v>41</v>
      </c>
      <c r="E13" s="181" t="s">
        <v>42</v>
      </c>
      <c r="F13" s="181" t="s">
        <v>43</v>
      </c>
      <c r="G13" s="182" t="s">
        <v>45</v>
      </c>
      <c r="H13" s="182" t="s">
        <v>46</v>
      </c>
      <c r="I13" s="183" t="s">
        <v>47</v>
      </c>
      <c r="J13" s="184" t="s">
        <v>49</v>
      </c>
      <c r="K13" s="185" t="s">
        <v>50</v>
      </c>
      <c r="L13" s="185" t="s">
        <v>138</v>
      </c>
      <c r="M13" s="185" t="s">
        <v>139</v>
      </c>
      <c r="N13" s="185" t="s">
        <v>140</v>
      </c>
      <c r="O13" s="185" t="s">
        <v>141</v>
      </c>
      <c r="P13" s="186" t="s">
        <v>51</v>
      </c>
      <c r="Q13" s="186" t="s">
        <v>52</v>
      </c>
      <c r="R13" s="186" t="s">
        <v>53</v>
      </c>
      <c r="S13" s="186" t="s">
        <v>142</v>
      </c>
      <c r="T13" s="187" t="s">
        <v>143</v>
      </c>
      <c r="U13" s="188" t="s">
        <v>144</v>
      </c>
      <c r="V13" s="189" t="s">
        <v>145</v>
      </c>
    </row>
    <row r="14" spans="1:32" s="199" customFormat="1" x14ac:dyDescent="0.25">
      <c r="A14" s="190"/>
      <c r="B14" s="190"/>
      <c r="C14" s="190"/>
      <c r="D14" s="89"/>
      <c r="E14" s="89"/>
      <c r="F14" s="90"/>
      <c r="G14" s="191"/>
      <c r="H14" s="191"/>
      <c r="I14" s="192"/>
      <c r="J14" s="193"/>
      <c r="K14" s="194" t="str">
        <f>IF(ISBLANK($J14),"0,00",IF($G14="Stunden",VLOOKUP($J14,'Grundlage UN-Lohn'!$M$9:$R$13,2),IF($G14="Monat",VLOOKUP($J14,'Grundlage UN-Lohn'!$M$2:$R$6,2),"0,00")))</f>
        <v>0,00</v>
      </c>
      <c r="L14" s="195"/>
      <c r="M14" s="195"/>
      <c r="N14" s="195"/>
      <c r="O14" s="195"/>
      <c r="P14" s="196" t="str">
        <f>IF(ISBLANK($J14),"0,00",IF(AND($G14="Stunden",$L14="Ja"),VLOOKUP($J14,'Grundlage UN-Lohn'!$M$9:$R$13,3),IF(AND($G14="Monat",$L14="Ja"),VLOOKUP($J14,'Grundlage UN-Lohn'!$M$2:$R$6,3),"0,00")))</f>
        <v>0,00</v>
      </c>
      <c r="Q14" s="196" t="str">
        <f>IF(ISBLANK($J14),"0,00",IF(AND($G14="Stunden",$M14="Ja"),VLOOKUP($J14,'Grundlage UN-Lohn'!$M$9:$R$13,4),IF(AND($G14="Monat",$M14="Ja"),VLOOKUP($J14,'Grundlage UN-Lohn'!$M$2:$R$6,4),"0,00")))</f>
        <v>0,00</v>
      </c>
      <c r="R14" s="196" t="str">
        <f>IF(ISBLANK($J14),"0,00",IF(AND($G14="Stunden",$N14="Ja"),VLOOKUP($J14,'Grundlage UN-Lohn'!$M$9:$R$13,5),IF(AND($G14="Monat",$N14="Ja"),VLOOKUP($J14,'Grundlage UN-Lohn'!$M$2:$R$6,5),"0,00")))</f>
        <v>0,00</v>
      </c>
      <c r="S14" s="196" t="str">
        <f>IF(ISBLANK($J14),"0,00",IF(AND($G14="Stunden",$O14="Ja"),VLOOKUP($J14,'Grundlage UN-Lohn'!$M$9:$R$13,6),IF(AND($G14="Monat",$O14="Ja"),VLOOKUP($J14,'Grundlage UN-Lohn'!$M$2:$R$6,6),"0,00")))</f>
        <v>0,00</v>
      </c>
      <c r="T14" s="96">
        <f>IF(AND(L14="Nein",M14="Nein",N14="Nein",O14="Nein"),K14,ROUND(K14+(SUM(P14:S14)),0))</f>
        <v>0</v>
      </c>
      <c r="U14" s="197">
        <f t="shared" ref="U14:U30" si="0">IF(G14=0,0,IF(G14="Stunden",T14*I14,IF(G14="Monat",T14*H14)))</f>
        <v>0</v>
      </c>
      <c r="V14" s="198"/>
    </row>
    <row r="15" spans="1:32" s="199" customFormat="1" x14ac:dyDescent="0.25">
      <c r="A15" s="190"/>
      <c r="B15" s="190"/>
      <c r="C15" s="190"/>
      <c r="D15" s="89"/>
      <c r="E15" s="89"/>
      <c r="F15" s="90"/>
      <c r="G15" s="191"/>
      <c r="H15" s="191"/>
      <c r="I15" s="192"/>
      <c r="J15" s="193"/>
      <c r="K15" s="194" t="str">
        <f>IF(ISBLANK($J15),"0,00",IF($G15="Stunden",VLOOKUP($J15,'Grundlage UN-Lohn'!$M$9:$R$13,2),IF($G15="Monat",VLOOKUP($J15,'Grundlage UN-Lohn'!$M$2:$R$6,2),"0,00")))</f>
        <v>0,00</v>
      </c>
      <c r="L15" s="195"/>
      <c r="M15" s="195"/>
      <c r="N15" s="195"/>
      <c r="O15" s="195"/>
      <c r="P15" s="196" t="str">
        <f>IF(ISBLANK($J15),"0,00",IF(AND($G15="Stunden",$L15="Ja"),VLOOKUP($J15,'Grundlage UN-Lohn'!$M$9:$R$13,3),IF(AND($G15="Monat",$L15="Ja"),VLOOKUP($J15,'Grundlage UN-Lohn'!$M$2:$R$6,3),"0,00")))</f>
        <v>0,00</v>
      </c>
      <c r="Q15" s="196" t="str">
        <f>IF(ISBLANK($J15),"0,00",IF(AND($G15="Stunden",$M15="Ja"),VLOOKUP($J15,'Grundlage UN-Lohn'!$M$9:$R$13,4),IF(AND($G15="Monat",$M15="Ja"),VLOOKUP($J15,'Grundlage UN-Lohn'!$M$2:$R$6,4),"0,00")))</f>
        <v>0,00</v>
      </c>
      <c r="R15" s="196" t="str">
        <f>IF(ISBLANK($J15),"0,00",IF(AND($G15="Stunden",$N15="Ja"),VLOOKUP($J15,'Grundlage UN-Lohn'!$M$9:$R$13,5),IF(AND($G15="Monat",$N15="Ja"),VLOOKUP($J15,'Grundlage UN-Lohn'!$M$2:$R$6,5),"0,00")))</f>
        <v>0,00</v>
      </c>
      <c r="S15" s="196" t="str">
        <f>IF(ISBLANK($J15),"0,00",IF(AND($G15="Stunden",$O15="Ja"),VLOOKUP($J15,'Grundlage UN-Lohn'!$M$9:$R$13,6),IF(AND($G15="Monat",$O15="Ja"),VLOOKUP($J15,'Grundlage UN-Lohn'!$M$2:$R$6,6),"0,00")))</f>
        <v>0,00</v>
      </c>
      <c r="T15" s="96">
        <f>IF(AND(L15="Nein",M15="Nein",N15="Nein",O15="Nein"),K15,ROUND(K15+(SUM(P15:S15)),0))</f>
        <v>0</v>
      </c>
      <c r="U15" s="197">
        <f t="shared" si="0"/>
        <v>0</v>
      </c>
      <c r="V15" s="198"/>
    </row>
    <row r="16" spans="1:32" s="199" customFormat="1" x14ac:dyDescent="0.25">
      <c r="A16" s="190"/>
      <c r="B16" s="190"/>
      <c r="C16" s="190"/>
      <c r="D16" s="89"/>
      <c r="E16" s="89"/>
      <c r="F16" s="90"/>
      <c r="G16" s="191"/>
      <c r="H16" s="191"/>
      <c r="I16" s="192"/>
      <c r="J16" s="193"/>
      <c r="K16" s="194" t="str">
        <f>IF(ISBLANK($J16),"0,00",IF($G16="Stunden",VLOOKUP($J16,'Grundlage UN-Lohn'!$M$9:$R$13,2),IF($G16="Monat",VLOOKUP($J16,'Grundlage UN-Lohn'!$M$2:$R$6,2),"0,00")))</f>
        <v>0,00</v>
      </c>
      <c r="L16" s="195"/>
      <c r="M16" s="195"/>
      <c r="N16" s="195"/>
      <c r="O16" s="195"/>
      <c r="P16" s="196" t="str">
        <f>IF(ISBLANK($J16),"0,00",IF(AND($G16="Stunden",$L16="Ja"),VLOOKUP($J16,'Grundlage UN-Lohn'!$M$9:$R$13,3),IF(AND($G16="Monat",$L16="Ja"),VLOOKUP($J16,'Grundlage UN-Lohn'!$M$2:$R$6,3),"0,00")))</f>
        <v>0,00</v>
      </c>
      <c r="Q16" s="196" t="str">
        <f>IF(ISBLANK($J16),"0,00",IF(AND($G16="Stunden",$M16="Ja"),VLOOKUP($J16,'Grundlage UN-Lohn'!$M$9:$R$13,4),IF(AND($G16="Monat",$M16="Ja"),VLOOKUP($J16,'Grundlage UN-Lohn'!$M$2:$R$6,4),"0,00")))</f>
        <v>0,00</v>
      </c>
      <c r="R16" s="196" t="str">
        <f>IF(ISBLANK($J16),"0,00",IF(AND($G16="Stunden",$N16="Ja"),VLOOKUP($J16,'Grundlage UN-Lohn'!$M$9:$R$13,5),IF(AND($G16="Monat",$N16="Ja"),VLOOKUP($J16,'Grundlage UN-Lohn'!$M$2:$R$6,5),"0,00")))</f>
        <v>0,00</v>
      </c>
      <c r="S16" s="196" t="str">
        <f>IF(ISBLANK($J16),"0,00",IF(AND($G16="Stunden",$O16="Ja"),VLOOKUP($J16,'Grundlage UN-Lohn'!$M$9:$R$13,6),IF(AND($G16="Monat",$O16="Ja"),VLOOKUP($J16,'Grundlage UN-Lohn'!$M$2:$R$6,6),"0,00")))</f>
        <v>0,00</v>
      </c>
      <c r="T16" s="96">
        <f>IF(AND(L16="Nein",M16="Nein",N16="Nein",O16="Nein"),K16,ROUND(K16+(SUM(P16:S16)),0))</f>
        <v>0</v>
      </c>
      <c r="U16" s="197">
        <f t="shared" si="0"/>
        <v>0</v>
      </c>
      <c r="V16" s="198"/>
    </row>
    <row r="17" spans="1:24" s="199" customFormat="1" x14ac:dyDescent="0.25">
      <c r="A17" s="190"/>
      <c r="B17" s="190"/>
      <c r="C17" s="190"/>
      <c r="D17" s="89"/>
      <c r="E17" s="89"/>
      <c r="F17" s="90"/>
      <c r="G17" s="191"/>
      <c r="H17" s="191"/>
      <c r="I17" s="192"/>
      <c r="J17" s="193"/>
      <c r="K17" s="194" t="str">
        <f>IF(ISBLANK($J17),"0,00",IF($G17="Stunden",VLOOKUP($J17,'Grundlage UN-Lohn'!$M$9:$R$13,2),IF($G17="Monat",VLOOKUP($J17,'Grundlage UN-Lohn'!$M$2:$R$6,2),"0,00")))</f>
        <v>0,00</v>
      </c>
      <c r="L17" s="195"/>
      <c r="M17" s="195"/>
      <c r="N17" s="195"/>
      <c r="O17" s="195"/>
      <c r="P17" s="196" t="str">
        <f>IF(ISBLANK($J17),"0,00",IF(AND($G17="Stunden",$L17="Ja"),VLOOKUP($J17,'Grundlage UN-Lohn'!$M$9:$R$13,3),IF(AND($G17="Monat",$L17="Ja"),VLOOKUP($J17,'Grundlage UN-Lohn'!$M$2:$R$6,3),"0,00")))</f>
        <v>0,00</v>
      </c>
      <c r="Q17" s="196" t="str">
        <f>IF(ISBLANK($J17),"0,00",IF(AND($G17="Stunden",$M17="Ja"),VLOOKUP($J17,'Grundlage UN-Lohn'!$M$9:$R$13,4),IF(AND($G17="Monat",$M17="Ja"),VLOOKUP($J17,'Grundlage UN-Lohn'!$M$2:$R$6,4),"0,00")))</f>
        <v>0,00</v>
      </c>
      <c r="R17" s="196" t="str">
        <f>IF(ISBLANK($J17),"0,00",IF(AND($G17="Stunden",$N17="Ja"),VLOOKUP($J17,'Grundlage UN-Lohn'!$M$9:$R$13,5),IF(AND($G17="Monat",$N17="Ja"),VLOOKUP($J17,'Grundlage UN-Lohn'!$M$2:$R$6,5),"0,00")))</f>
        <v>0,00</v>
      </c>
      <c r="S17" s="196" t="str">
        <f>IF(ISBLANK($J17),"0,00",IF(AND($G17="Stunden",$O17="Ja"),VLOOKUP($J17,'Grundlage UN-Lohn'!$M$9:$R$13,6),IF(AND($G17="Monat",$O17="Ja"),VLOOKUP($J17,'Grundlage UN-Lohn'!$M$2:$R$6,6),"0,00")))</f>
        <v>0,00</v>
      </c>
      <c r="T17" s="96">
        <f t="shared" ref="T17:T30" si="1">IF(AND(L17="Nein",M17="Nein",N17="Nein",O17="Nein"),K17,ROUND(K17+(SUM(P17:S17)),0))</f>
        <v>0</v>
      </c>
      <c r="U17" s="197">
        <f t="shared" si="0"/>
        <v>0</v>
      </c>
      <c r="V17" s="198"/>
    </row>
    <row r="18" spans="1:24" s="199" customFormat="1" x14ac:dyDescent="0.25">
      <c r="A18" s="190"/>
      <c r="B18" s="190"/>
      <c r="C18" s="190"/>
      <c r="D18" s="89"/>
      <c r="E18" s="89"/>
      <c r="F18" s="90"/>
      <c r="G18" s="191"/>
      <c r="H18" s="191"/>
      <c r="I18" s="192"/>
      <c r="J18" s="193"/>
      <c r="K18" s="194" t="str">
        <f>IF(ISBLANK($J18),"0,00",IF($G18="Stunden",VLOOKUP($J18,'Grundlage UN-Lohn'!$M$9:$R$13,2),IF($G18="Monat",VLOOKUP($J18,'Grundlage UN-Lohn'!$M$2:$R$6,2),"0,00")))</f>
        <v>0,00</v>
      </c>
      <c r="L18" s="195"/>
      <c r="M18" s="195"/>
      <c r="N18" s="195"/>
      <c r="O18" s="195"/>
      <c r="P18" s="196" t="str">
        <f>IF(ISBLANK($J18),"0,00",IF(AND($G18="Stunden",$L18="Ja"),VLOOKUP($J18,'Grundlage UN-Lohn'!$M$9:$R$13,3),IF(AND($G18="Monat",$L18="Ja"),VLOOKUP($J18,'Grundlage UN-Lohn'!$M$2:$R$6,3),"0,00")))</f>
        <v>0,00</v>
      </c>
      <c r="Q18" s="196" t="str">
        <f>IF(ISBLANK($J18),"0,00",IF(AND($G18="Stunden",$M18="Ja"),VLOOKUP($J18,'Grundlage UN-Lohn'!$M$9:$R$13,4),IF(AND($G18="Monat",$M18="Ja"),VLOOKUP($J18,'Grundlage UN-Lohn'!$M$2:$R$6,4),"0,00")))</f>
        <v>0,00</v>
      </c>
      <c r="R18" s="196" t="str">
        <f>IF(ISBLANK($J18),"0,00",IF(AND($G18="Stunden",$N18="Ja"),VLOOKUP($J18,'Grundlage UN-Lohn'!$M$9:$R$13,5),IF(AND($G18="Monat",$N18="Ja"),VLOOKUP($J18,'Grundlage UN-Lohn'!$M$2:$R$6,5),"0,00")))</f>
        <v>0,00</v>
      </c>
      <c r="S18" s="196" t="str">
        <f>IF(ISBLANK($J18),"0,00",IF(AND($G18="Stunden",$O18="Ja"),VLOOKUP($J18,'Grundlage UN-Lohn'!$M$9:$R$13,6),IF(AND($G18="Monat",$O18="Ja"),VLOOKUP($J18,'Grundlage UN-Lohn'!$M$2:$R$6,6),"0,00")))</f>
        <v>0,00</v>
      </c>
      <c r="T18" s="96">
        <f t="shared" si="1"/>
        <v>0</v>
      </c>
      <c r="U18" s="197">
        <f t="shared" si="0"/>
        <v>0</v>
      </c>
      <c r="V18" s="198"/>
    </row>
    <row r="19" spans="1:24" s="199" customFormat="1" x14ac:dyDescent="0.25">
      <c r="A19" s="190"/>
      <c r="B19" s="190"/>
      <c r="C19" s="190"/>
      <c r="D19" s="89"/>
      <c r="E19" s="89"/>
      <c r="F19" s="89"/>
      <c r="G19" s="191"/>
      <c r="H19" s="191"/>
      <c r="I19" s="192"/>
      <c r="J19" s="193"/>
      <c r="K19" s="194" t="str">
        <f>IF(ISBLANK($J19),"0,00",IF($G19="Stunden",VLOOKUP($J19,'Grundlage UN-Lohn'!$M$9:$R$13,2),IF($G19="Monat",VLOOKUP($J19,'Grundlage UN-Lohn'!$M$2:$R$6,2),"0,00")))</f>
        <v>0,00</v>
      </c>
      <c r="L19" s="195"/>
      <c r="M19" s="195"/>
      <c r="N19" s="195"/>
      <c r="O19" s="195"/>
      <c r="P19" s="196" t="str">
        <f>IF(ISBLANK($J19),"0,00",IF(AND($G19="Stunden",$L19="Ja"),VLOOKUP($J19,'Grundlage UN-Lohn'!$M$9:$R$13,3),IF(AND($G19="Monat",$L19="Ja"),VLOOKUP($J19,'Grundlage UN-Lohn'!$M$2:$R$6,3),"0,00")))</f>
        <v>0,00</v>
      </c>
      <c r="Q19" s="196" t="str">
        <f>IF(ISBLANK($J19),"0,00",IF(AND($G19="Stunden",$M19="Ja"),VLOOKUP($J19,'Grundlage UN-Lohn'!$M$9:$R$13,4),IF(AND($G19="Monat",$M19="Ja"),VLOOKUP($J19,'Grundlage UN-Lohn'!$M$2:$R$6,4),"0,00")))</f>
        <v>0,00</v>
      </c>
      <c r="R19" s="196" t="str">
        <f>IF(ISBLANK($J19),"0,00",IF(AND($G19="Stunden",$N19="Ja"),VLOOKUP($J19,'Grundlage UN-Lohn'!$M$9:$R$13,5),IF(AND($G19="Monat",$N19="Ja"),VLOOKUP($J19,'Grundlage UN-Lohn'!$M$2:$R$6,5),"0,00")))</f>
        <v>0,00</v>
      </c>
      <c r="S19" s="196" t="str">
        <f>IF(ISBLANK($J19),"0,00",IF(AND($G19="Stunden",$O19="Ja"),VLOOKUP($J19,'Grundlage UN-Lohn'!$M$9:$R$13,6),IF(AND($G19="Monat",$O19="Ja"),VLOOKUP($J19,'Grundlage UN-Lohn'!$M$2:$R$6,6),"0,00")))</f>
        <v>0,00</v>
      </c>
      <c r="T19" s="96">
        <f t="shared" si="1"/>
        <v>0</v>
      </c>
      <c r="U19" s="197">
        <f t="shared" si="0"/>
        <v>0</v>
      </c>
      <c r="V19" s="198"/>
    </row>
    <row r="20" spans="1:24" s="199" customFormat="1" x14ac:dyDescent="0.25">
      <c r="A20" s="190"/>
      <c r="B20" s="190"/>
      <c r="C20" s="190"/>
      <c r="D20" s="89"/>
      <c r="E20" s="89"/>
      <c r="F20" s="89"/>
      <c r="G20" s="191"/>
      <c r="H20" s="191"/>
      <c r="I20" s="192"/>
      <c r="J20" s="193"/>
      <c r="K20" s="194" t="str">
        <f>IF(ISBLANK($J20),"0,00",IF($G20="Stunden",VLOOKUP($J20,'Grundlage UN-Lohn'!$M$9:$R$13,2),IF($G20="Monat",VLOOKUP($J20,'Grundlage UN-Lohn'!$M$2:$R$6,2),"0,00")))</f>
        <v>0,00</v>
      </c>
      <c r="L20" s="195"/>
      <c r="M20" s="195"/>
      <c r="N20" s="195"/>
      <c r="O20" s="195"/>
      <c r="P20" s="196" t="str">
        <f>IF(ISBLANK($J20),"0,00",IF(AND($G20="Stunden",$L20="Ja"),VLOOKUP($J20,'Grundlage UN-Lohn'!$M$9:$R$13,3),IF(AND($G20="Monat",$L20="Ja"),VLOOKUP($J20,'Grundlage UN-Lohn'!$M$2:$R$6,3),"0,00")))</f>
        <v>0,00</v>
      </c>
      <c r="Q20" s="196" t="str">
        <f>IF(ISBLANK($J20),"0,00",IF(AND($G20="Stunden",$M20="Ja"),VLOOKUP($J20,'Grundlage UN-Lohn'!$M$9:$R$13,4),IF(AND($G20="Monat",$M20="Ja"),VLOOKUP($J20,'Grundlage UN-Lohn'!$M$2:$R$6,4),"0,00")))</f>
        <v>0,00</v>
      </c>
      <c r="R20" s="196" t="str">
        <f>IF(ISBLANK($J20),"0,00",IF(AND($G20="Stunden",$N20="Ja"),VLOOKUP($J20,'Grundlage UN-Lohn'!$M$9:$R$13,5),IF(AND($G20="Monat",$N20="Ja"),VLOOKUP($J20,'Grundlage UN-Lohn'!$M$2:$R$6,5),"0,00")))</f>
        <v>0,00</v>
      </c>
      <c r="S20" s="196" t="str">
        <f>IF(ISBLANK($J20),"0,00",IF(AND($G20="Stunden",$O20="Ja"),VLOOKUP($J20,'Grundlage UN-Lohn'!$M$9:$R$13,6),IF(AND($G20="Monat",$O20="Ja"),VLOOKUP($J20,'Grundlage UN-Lohn'!$M$2:$R$6,6),"0,00")))</f>
        <v>0,00</v>
      </c>
      <c r="T20" s="96">
        <f t="shared" si="1"/>
        <v>0</v>
      </c>
      <c r="U20" s="197">
        <f t="shared" si="0"/>
        <v>0</v>
      </c>
      <c r="V20" s="198"/>
    </row>
    <row r="21" spans="1:24" s="199" customFormat="1" x14ac:dyDescent="0.25">
      <c r="A21" s="190"/>
      <c r="B21" s="190"/>
      <c r="C21" s="190"/>
      <c r="D21" s="89"/>
      <c r="E21" s="89"/>
      <c r="F21" s="89"/>
      <c r="G21" s="191"/>
      <c r="H21" s="191"/>
      <c r="I21" s="192"/>
      <c r="J21" s="193"/>
      <c r="K21" s="194" t="str">
        <f>IF(ISBLANK($J21),"0,00",IF($G21="Stunden",VLOOKUP($J21,'Grundlage UN-Lohn'!$M$9:$R$13,2),IF($G21="Monat",VLOOKUP($J21,'Grundlage UN-Lohn'!$M$2:$R$6,2),"0,00")))</f>
        <v>0,00</v>
      </c>
      <c r="L21" s="195"/>
      <c r="M21" s="195"/>
      <c r="N21" s="195"/>
      <c r="O21" s="195"/>
      <c r="P21" s="196" t="str">
        <f>IF(ISBLANK($J21),"0,00",IF(AND($G21="Stunden",$L21="Ja"),VLOOKUP($J21,'Grundlage UN-Lohn'!$M$9:$R$13,3),IF(AND($G21="Monat",$L21="Ja"),VLOOKUP($J21,'Grundlage UN-Lohn'!$M$2:$R$6,3),"0,00")))</f>
        <v>0,00</v>
      </c>
      <c r="Q21" s="196" t="str">
        <f>IF(ISBLANK($J21),"0,00",IF(AND($G21="Stunden",$M21="Ja"),VLOOKUP($J21,'Grundlage UN-Lohn'!$M$9:$R$13,4),IF(AND($G21="Monat",$M21="Ja"),VLOOKUP($J21,'Grundlage UN-Lohn'!$M$2:$R$6,4),"0,00")))</f>
        <v>0,00</v>
      </c>
      <c r="R21" s="196" t="str">
        <f>IF(ISBLANK($J21),"0,00",IF(AND($G21="Stunden",$N21="Ja"),VLOOKUP($J21,'Grundlage UN-Lohn'!$M$9:$R$13,5),IF(AND($G21="Monat",$N21="Ja"),VLOOKUP($J21,'Grundlage UN-Lohn'!$M$2:$R$6,5),"0,00")))</f>
        <v>0,00</v>
      </c>
      <c r="S21" s="196" t="str">
        <f>IF(ISBLANK($J21),"0,00",IF(AND($G21="Stunden",$O21="Ja"),VLOOKUP($J21,'Grundlage UN-Lohn'!$M$9:$R$13,6),IF(AND($G21="Monat",$O21="Ja"),VLOOKUP($J21,'Grundlage UN-Lohn'!$M$2:$R$6,6),"0,00")))</f>
        <v>0,00</v>
      </c>
      <c r="T21" s="96">
        <f t="shared" si="1"/>
        <v>0</v>
      </c>
      <c r="U21" s="197">
        <f t="shared" si="0"/>
        <v>0</v>
      </c>
      <c r="V21" s="198"/>
    </row>
    <row r="22" spans="1:24" s="199" customFormat="1" x14ac:dyDescent="0.25">
      <c r="A22" s="190"/>
      <c r="B22" s="190"/>
      <c r="C22" s="190"/>
      <c r="D22" s="89"/>
      <c r="E22" s="89"/>
      <c r="F22" s="89"/>
      <c r="G22" s="191"/>
      <c r="H22" s="191"/>
      <c r="I22" s="192"/>
      <c r="J22" s="193"/>
      <c r="K22" s="194" t="str">
        <f>IF(ISBLANK($J22),"0,00",IF($G22="Stunden",VLOOKUP($J22,'Grundlage UN-Lohn'!$M$9:$R$13,2),IF($G22="Monat",VLOOKUP($J22,'Grundlage UN-Lohn'!$M$2:$R$6,2),"0,00")))</f>
        <v>0,00</v>
      </c>
      <c r="L22" s="195"/>
      <c r="M22" s="195"/>
      <c r="N22" s="195"/>
      <c r="O22" s="195"/>
      <c r="P22" s="196" t="str">
        <f>IF(ISBLANK($J22),"0,00",IF(AND($G22="Stunden",$L22="Ja"),VLOOKUP($J22,'Grundlage UN-Lohn'!$M$9:$R$13,3),IF(AND($G22="Monat",$L22="Ja"),VLOOKUP($J22,'Grundlage UN-Lohn'!$M$2:$R$6,3),"0,00")))</f>
        <v>0,00</v>
      </c>
      <c r="Q22" s="196" t="str">
        <f>IF(ISBLANK($J22),"0,00",IF(AND($G22="Stunden",$M22="Ja"),VLOOKUP($J22,'Grundlage UN-Lohn'!$M$9:$R$13,4),IF(AND($G22="Monat",$M22="Ja"),VLOOKUP($J22,'Grundlage UN-Lohn'!$M$2:$R$6,4),"0,00")))</f>
        <v>0,00</v>
      </c>
      <c r="R22" s="196" t="str">
        <f>IF(ISBLANK($J22),"0,00",IF(AND($G22="Stunden",$N22="Ja"),VLOOKUP($J22,'Grundlage UN-Lohn'!$M$9:$R$13,5),IF(AND($G22="Monat",$N22="Ja"),VLOOKUP($J22,'Grundlage UN-Lohn'!$M$2:$R$6,5),"0,00")))</f>
        <v>0,00</v>
      </c>
      <c r="S22" s="196" t="str">
        <f>IF(ISBLANK($J22),"0,00",IF(AND($G22="Stunden",$O22="Ja"),VLOOKUP($J22,'Grundlage UN-Lohn'!$M$9:$R$13,6),IF(AND($G22="Monat",$O22="Ja"),VLOOKUP($J22,'Grundlage UN-Lohn'!$M$2:$R$6,6),"0,00")))</f>
        <v>0,00</v>
      </c>
      <c r="T22" s="96">
        <f t="shared" si="1"/>
        <v>0</v>
      </c>
      <c r="U22" s="197">
        <f t="shared" si="0"/>
        <v>0</v>
      </c>
      <c r="V22" s="198"/>
    </row>
    <row r="23" spans="1:24" s="199" customFormat="1" x14ac:dyDescent="0.25">
      <c r="A23" s="190"/>
      <c r="B23" s="190"/>
      <c r="C23" s="190"/>
      <c r="D23" s="89"/>
      <c r="E23" s="89"/>
      <c r="F23" s="89"/>
      <c r="G23" s="191"/>
      <c r="H23" s="191"/>
      <c r="I23" s="192"/>
      <c r="J23" s="193"/>
      <c r="K23" s="194" t="str">
        <f>IF(ISBLANK($J23),"0,00",IF($G23="Stunden",VLOOKUP($J23,'Grundlage UN-Lohn'!$M$9:$R$13,2),IF($G23="Monat",VLOOKUP($J23,'Grundlage UN-Lohn'!$M$2:$R$6,2),"0,00")))</f>
        <v>0,00</v>
      </c>
      <c r="L23" s="195"/>
      <c r="M23" s="195"/>
      <c r="N23" s="195"/>
      <c r="O23" s="195"/>
      <c r="P23" s="196" t="str">
        <f>IF(ISBLANK($J23),"0,00",IF(AND($G23="Stunden",$L23="Ja"),VLOOKUP($J23,'Grundlage UN-Lohn'!$M$9:$R$13,3),IF(AND($G23="Monat",$L23="Ja"),VLOOKUP($J23,'Grundlage UN-Lohn'!$M$2:$R$6,3),"0,00")))</f>
        <v>0,00</v>
      </c>
      <c r="Q23" s="196" t="str">
        <f>IF(ISBLANK($J23),"0,00",IF(AND($G23="Stunden",$M23="Ja"),VLOOKUP($J23,'Grundlage UN-Lohn'!$M$9:$R$13,4),IF(AND($G23="Monat",$M23="Ja"),VLOOKUP($J23,'Grundlage UN-Lohn'!$M$2:$R$6,4),"0,00")))</f>
        <v>0,00</v>
      </c>
      <c r="R23" s="196" t="str">
        <f>IF(ISBLANK($J23),"0,00",IF(AND($G23="Stunden",$N23="Ja"),VLOOKUP($J23,'Grundlage UN-Lohn'!$M$9:$R$13,5),IF(AND($G23="Monat",$N23="Ja"),VLOOKUP($J23,'Grundlage UN-Lohn'!$M$2:$R$6,5),"0,00")))</f>
        <v>0,00</v>
      </c>
      <c r="S23" s="196" t="str">
        <f>IF(ISBLANK($J23),"0,00",IF(AND($G23="Stunden",$O23="Ja"),VLOOKUP($J23,'Grundlage UN-Lohn'!$M$9:$R$13,6),IF(AND($G23="Monat",$O23="Ja"),VLOOKUP($J23,'Grundlage UN-Lohn'!$M$2:$R$6,6),"0,00")))</f>
        <v>0,00</v>
      </c>
      <c r="T23" s="96">
        <f t="shared" si="1"/>
        <v>0</v>
      </c>
      <c r="U23" s="197">
        <f t="shared" si="0"/>
        <v>0</v>
      </c>
      <c r="V23" s="198"/>
    </row>
    <row r="24" spans="1:24" s="199" customFormat="1" x14ac:dyDescent="0.25">
      <c r="A24" s="190"/>
      <c r="B24" s="190"/>
      <c r="C24" s="190"/>
      <c r="D24" s="89"/>
      <c r="E24" s="89"/>
      <c r="F24" s="89"/>
      <c r="G24" s="191"/>
      <c r="H24" s="191"/>
      <c r="I24" s="192"/>
      <c r="J24" s="193"/>
      <c r="K24" s="194" t="str">
        <f>IF(ISBLANK($J24),"0,00",IF($G24="Stunden",VLOOKUP($J24,'Grundlage UN-Lohn'!$M$9:$R$13,2),IF($G24="Monat",VLOOKUP($J24,'Grundlage UN-Lohn'!$M$2:$R$6,2),"0,00")))</f>
        <v>0,00</v>
      </c>
      <c r="L24" s="195"/>
      <c r="M24" s="195"/>
      <c r="N24" s="195"/>
      <c r="O24" s="195"/>
      <c r="P24" s="196" t="str">
        <f>IF(ISBLANK($J24),"0,00",IF(AND($G24="Stunden",$L24="Ja"),VLOOKUP($J24,'Grundlage UN-Lohn'!$M$9:$R$13,3),IF(AND($G24="Monat",$L24="Ja"),VLOOKUP($J24,'Grundlage UN-Lohn'!$M$2:$R$6,3),"0,00")))</f>
        <v>0,00</v>
      </c>
      <c r="Q24" s="196" t="str">
        <f>IF(ISBLANK($J24),"0,00",IF(AND($G24="Stunden",$M24="Ja"),VLOOKUP($J24,'Grundlage UN-Lohn'!$M$9:$R$13,4),IF(AND($G24="Monat",$M24="Ja"),VLOOKUP($J24,'Grundlage UN-Lohn'!$M$2:$R$6,4),"0,00")))</f>
        <v>0,00</v>
      </c>
      <c r="R24" s="196" t="str">
        <f>IF(ISBLANK($J24),"0,00",IF(AND($G24="Stunden",$N24="Ja"),VLOOKUP($J24,'Grundlage UN-Lohn'!$M$9:$R$13,5),IF(AND($G24="Monat",$N24="Ja"),VLOOKUP($J24,'Grundlage UN-Lohn'!$M$2:$R$6,5),"0,00")))</f>
        <v>0,00</v>
      </c>
      <c r="S24" s="196" t="str">
        <f>IF(ISBLANK($J24),"0,00",IF(AND($G24="Stunden",$O24="Ja"),VLOOKUP($J24,'Grundlage UN-Lohn'!$M$9:$R$13,6),IF(AND($G24="Monat",$O24="Ja"),VLOOKUP($J24,'Grundlage UN-Lohn'!$M$2:$R$6,6),"0,00")))</f>
        <v>0,00</v>
      </c>
      <c r="T24" s="96">
        <f t="shared" si="1"/>
        <v>0</v>
      </c>
      <c r="U24" s="197">
        <f t="shared" si="0"/>
        <v>0</v>
      </c>
      <c r="V24" s="198"/>
    </row>
    <row r="25" spans="1:24" s="199" customFormat="1" x14ac:dyDescent="0.25">
      <c r="A25" s="190"/>
      <c r="B25" s="190"/>
      <c r="C25" s="190"/>
      <c r="D25" s="89"/>
      <c r="E25" s="89"/>
      <c r="F25" s="89"/>
      <c r="G25" s="191"/>
      <c r="H25" s="191"/>
      <c r="I25" s="192"/>
      <c r="J25" s="193"/>
      <c r="K25" s="194" t="str">
        <f>IF(ISBLANK($J25),"0,00",IF($G25="Stunden",VLOOKUP($J25,'Grundlage UN-Lohn'!$M$9:$R$13,2),IF($G25="Monat",VLOOKUP($J25,'Grundlage UN-Lohn'!$M$2:$R$6,2),"0,00")))</f>
        <v>0,00</v>
      </c>
      <c r="L25" s="195"/>
      <c r="M25" s="195"/>
      <c r="N25" s="195"/>
      <c r="O25" s="195"/>
      <c r="P25" s="196" t="str">
        <f>IF(ISBLANK($J25),"0,00",IF(AND($G25="Stunden",$L25="Ja"),VLOOKUP($J25,'Grundlage UN-Lohn'!$M$9:$R$13,3),IF(AND($G25="Monat",$L25="Ja"),VLOOKUP($J25,'Grundlage UN-Lohn'!$M$2:$R$6,3),"0,00")))</f>
        <v>0,00</v>
      </c>
      <c r="Q25" s="196" t="str">
        <f>IF(ISBLANK($J25),"0,00",IF(AND($G25="Stunden",$M25="Ja"),VLOOKUP($J25,'Grundlage UN-Lohn'!$M$9:$R$13,4),IF(AND($G25="Monat",$M25="Ja"),VLOOKUP($J25,'Grundlage UN-Lohn'!$M$2:$R$6,4),"0,00")))</f>
        <v>0,00</v>
      </c>
      <c r="R25" s="196" t="str">
        <f>IF(ISBLANK($J25),"0,00",IF(AND($G25="Stunden",$N25="Ja"),VLOOKUP($J25,'Grundlage UN-Lohn'!$M$9:$R$13,5),IF(AND($G25="Monat",$N25="Ja"),VLOOKUP($J25,'Grundlage UN-Lohn'!$M$2:$R$6,5),"0,00")))</f>
        <v>0,00</v>
      </c>
      <c r="S25" s="196" t="str">
        <f>IF(ISBLANK($J25),"0,00",IF(AND($G25="Stunden",$O25="Ja"),VLOOKUP($J25,'Grundlage UN-Lohn'!$M$9:$R$13,6),IF(AND($G25="Monat",$O25="Ja"),VLOOKUP($J25,'Grundlage UN-Lohn'!$M$2:$R$6,6),"0,00")))</f>
        <v>0,00</v>
      </c>
      <c r="T25" s="96">
        <f t="shared" si="1"/>
        <v>0</v>
      </c>
      <c r="U25" s="197">
        <f t="shared" si="0"/>
        <v>0</v>
      </c>
      <c r="V25" s="198"/>
    </row>
    <row r="26" spans="1:24" s="199" customFormat="1" x14ac:dyDescent="0.25">
      <c r="A26" s="190"/>
      <c r="B26" s="190"/>
      <c r="C26" s="190"/>
      <c r="D26" s="89"/>
      <c r="E26" s="89"/>
      <c r="F26" s="89"/>
      <c r="G26" s="191"/>
      <c r="H26" s="191"/>
      <c r="I26" s="192"/>
      <c r="J26" s="193"/>
      <c r="K26" s="194" t="str">
        <f>IF(ISBLANK($J26),"0,00",IF($G26="Stunden",VLOOKUP($J26,'Grundlage UN-Lohn'!$M$9:$R$13,2),IF($G26="Monat",VLOOKUP($J26,'Grundlage UN-Lohn'!$M$2:$R$6,2),"0,00")))</f>
        <v>0,00</v>
      </c>
      <c r="L26" s="195"/>
      <c r="M26" s="195"/>
      <c r="N26" s="195"/>
      <c r="O26" s="195"/>
      <c r="P26" s="196" t="str">
        <f>IF(ISBLANK($J26),"0,00",IF(AND($G26="Stunden",$L26="Ja"),VLOOKUP($J26,'Grundlage UN-Lohn'!$M$9:$R$13,3),IF(AND($G26="Monat",$L26="Ja"),VLOOKUP($J26,'Grundlage UN-Lohn'!$M$2:$R$6,3),"0,00")))</f>
        <v>0,00</v>
      </c>
      <c r="Q26" s="196" t="str">
        <f>IF(ISBLANK($J26),"0,00",IF(AND($G26="Stunden",$M26="Ja"),VLOOKUP($J26,'Grundlage UN-Lohn'!$M$9:$R$13,4),IF(AND($G26="Monat",$M26="Ja"),VLOOKUP($J26,'Grundlage UN-Lohn'!$M$2:$R$6,4),"0,00")))</f>
        <v>0,00</v>
      </c>
      <c r="R26" s="196" t="str">
        <f>IF(ISBLANK($J26),"0,00",IF(AND($G26="Stunden",$N26="Ja"),VLOOKUP($J26,'Grundlage UN-Lohn'!$M$9:$R$13,5),IF(AND($G26="Monat",$N26="Ja"),VLOOKUP($J26,'Grundlage UN-Lohn'!$M$2:$R$6,5),"0,00")))</f>
        <v>0,00</v>
      </c>
      <c r="S26" s="196" t="str">
        <f>IF(ISBLANK($J26),"0,00",IF(AND($G26="Stunden",$O26="Ja"),VLOOKUP($J26,'Grundlage UN-Lohn'!$M$9:$R$13,6),IF(AND($G26="Monat",$O26="Ja"),VLOOKUP($J26,'Grundlage UN-Lohn'!$M$2:$R$6,6),"0,00")))</f>
        <v>0,00</v>
      </c>
      <c r="T26" s="96">
        <f t="shared" si="1"/>
        <v>0</v>
      </c>
      <c r="U26" s="197">
        <f t="shared" si="0"/>
        <v>0</v>
      </c>
      <c r="V26" s="198"/>
    </row>
    <row r="27" spans="1:24" s="199" customFormat="1" x14ac:dyDescent="0.25">
      <c r="A27" s="190"/>
      <c r="B27" s="190"/>
      <c r="C27" s="190"/>
      <c r="D27" s="89"/>
      <c r="E27" s="89"/>
      <c r="F27" s="89"/>
      <c r="G27" s="191"/>
      <c r="H27" s="191"/>
      <c r="I27" s="192"/>
      <c r="J27" s="193"/>
      <c r="K27" s="194" t="str">
        <f>IF(ISBLANK($J27),"0,00",IF($G27="Stunden",VLOOKUP($J27,'Grundlage UN-Lohn'!$M$9:$R$13,2),IF($G27="Monat",VLOOKUP($J27,'Grundlage UN-Lohn'!$M$2:$R$6,2),"0,00")))</f>
        <v>0,00</v>
      </c>
      <c r="L27" s="195"/>
      <c r="M27" s="195"/>
      <c r="N27" s="195"/>
      <c r="O27" s="195"/>
      <c r="P27" s="196" t="str">
        <f>IF(ISBLANK($J27),"0,00",IF(AND($G27="Stunden",$L27="Ja"),VLOOKUP($J27,'Grundlage UN-Lohn'!$M$9:$R$13,3),IF(AND($G27="Monat",$L27="Ja"),VLOOKUP($J27,'Grundlage UN-Lohn'!$M$2:$R$6,3),"0,00")))</f>
        <v>0,00</v>
      </c>
      <c r="Q27" s="196" t="str">
        <f>IF(ISBLANK($J27),"0,00",IF(AND($G27="Stunden",$M27="Ja"),VLOOKUP($J27,'Grundlage UN-Lohn'!$M$9:$R$13,4),IF(AND($G27="Monat",$M27="Ja"),VLOOKUP($J27,'Grundlage UN-Lohn'!$M$2:$R$6,4),"0,00")))</f>
        <v>0,00</v>
      </c>
      <c r="R27" s="196" t="str">
        <f>IF(ISBLANK($J27),"0,00",IF(AND($G27="Stunden",$N27="Ja"),VLOOKUP($J27,'Grundlage UN-Lohn'!$M$9:$R$13,5),IF(AND($G27="Monat",$N27="Ja"),VLOOKUP($J27,'Grundlage UN-Lohn'!$M$2:$R$6,5),"0,00")))</f>
        <v>0,00</v>
      </c>
      <c r="S27" s="196" t="str">
        <f>IF(ISBLANK($J27),"0,00",IF(AND($G27="Stunden",$O27="Ja"),VLOOKUP($J27,'Grundlage UN-Lohn'!$M$9:$R$13,6),IF(AND($G27="Monat",$O27="Ja"),VLOOKUP($J27,'Grundlage UN-Lohn'!$M$2:$R$6,6),"0,00")))</f>
        <v>0,00</v>
      </c>
      <c r="T27" s="96">
        <f t="shared" si="1"/>
        <v>0</v>
      </c>
      <c r="U27" s="197">
        <f t="shared" si="0"/>
        <v>0</v>
      </c>
      <c r="V27" s="198"/>
    </row>
    <row r="28" spans="1:24" s="199" customFormat="1" x14ac:dyDescent="0.25">
      <c r="A28" s="190"/>
      <c r="B28" s="190"/>
      <c r="C28" s="190"/>
      <c r="D28" s="89"/>
      <c r="E28" s="89"/>
      <c r="F28" s="89"/>
      <c r="G28" s="191"/>
      <c r="H28" s="191"/>
      <c r="I28" s="192"/>
      <c r="J28" s="193"/>
      <c r="K28" s="194" t="str">
        <f>IF(ISBLANK($J28),"0,00",IF($G28="Stunden",VLOOKUP($J28,'Grundlage UN-Lohn'!$M$9:$R$13,2),IF($G28="Monat",VLOOKUP($J28,'Grundlage UN-Lohn'!$M$2:$R$6,2),"0,00")))</f>
        <v>0,00</v>
      </c>
      <c r="L28" s="195"/>
      <c r="M28" s="195"/>
      <c r="N28" s="195"/>
      <c r="O28" s="195"/>
      <c r="P28" s="196" t="str">
        <f>IF(ISBLANK($J28),"0,00",IF(AND($G28="Stunden",$L28="Ja"),VLOOKUP($J28,'Grundlage UN-Lohn'!$M$9:$R$13,3),IF(AND($G28="Monat",$L28="Ja"),VLOOKUP($J28,'Grundlage UN-Lohn'!$M$2:$R$6,3),"0,00")))</f>
        <v>0,00</v>
      </c>
      <c r="Q28" s="196" t="str">
        <f>IF(ISBLANK($J28),"0,00",IF(AND($G28="Stunden",$M28="Ja"),VLOOKUP($J28,'Grundlage UN-Lohn'!$M$9:$R$13,4),IF(AND($G28="Monat",$M28="Ja"),VLOOKUP($J28,'Grundlage UN-Lohn'!$M$2:$R$6,4),"0,00")))</f>
        <v>0,00</v>
      </c>
      <c r="R28" s="196" t="str">
        <f>IF(ISBLANK($J28),"0,00",IF(AND($G28="Stunden",$N28="Ja"),VLOOKUP($J28,'Grundlage UN-Lohn'!$M$9:$R$13,5),IF(AND($G28="Monat",$N28="Ja"),VLOOKUP($J28,'Grundlage UN-Lohn'!$M$2:$R$6,5),"0,00")))</f>
        <v>0,00</v>
      </c>
      <c r="S28" s="196" t="str">
        <f>IF(ISBLANK($J28),"0,00",IF(AND($G28="Stunden",$O28="Ja"),VLOOKUP($J28,'Grundlage UN-Lohn'!$M$9:$R$13,6),IF(AND($G28="Monat",$O28="Ja"),VLOOKUP($J28,'Grundlage UN-Lohn'!$M$2:$R$6,6),"0,00")))</f>
        <v>0,00</v>
      </c>
      <c r="T28" s="96">
        <f t="shared" si="1"/>
        <v>0</v>
      </c>
      <c r="U28" s="197">
        <f t="shared" si="0"/>
        <v>0</v>
      </c>
      <c r="V28" s="198"/>
    </row>
    <row r="29" spans="1:24" s="199" customFormat="1" x14ac:dyDescent="0.25">
      <c r="A29" s="190"/>
      <c r="B29" s="190"/>
      <c r="C29" s="190"/>
      <c r="D29" s="89"/>
      <c r="E29" s="89"/>
      <c r="F29" s="89"/>
      <c r="G29" s="191"/>
      <c r="H29" s="191"/>
      <c r="I29" s="192"/>
      <c r="J29" s="193"/>
      <c r="K29" s="194" t="str">
        <f>IF(ISBLANK($J29),"0,00",IF($G29="Stunden",VLOOKUP($J29,'Grundlage UN-Lohn'!$M$9:$R$13,2),IF($G29="Monat",VLOOKUP($J29,'Grundlage UN-Lohn'!$M$2:$R$6,2),"0,00")))</f>
        <v>0,00</v>
      </c>
      <c r="L29" s="195"/>
      <c r="M29" s="195"/>
      <c r="N29" s="195"/>
      <c r="O29" s="195"/>
      <c r="P29" s="196" t="str">
        <f>IF(ISBLANK($J29),"0,00",IF(AND($G29="Stunden",$L29="Ja"),VLOOKUP($J29,'Grundlage UN-Lohn'!$M$9:$R$13,3),IF(AND($G29="Monat",$L29="Ja"),VLOOKUP($J29,'Grundlage UN-Lohn'!$M$2:$R$6,3),"0,00")))</f>
        <v>0,00</v>
      </c>
      <c r="Q29" s="196" t="str">
        <f>IF(ISBLANK($J29),"0,00",IF(AND($G29="Stunden",$M29="Ja"),VLOOKUP($J29,'Grundlage UN-Lohn'!$M$9:$R$13,4),IF(AND($G29="Monat",$M29="Ja"),VLOOKUP($J29,'Grundlage UN-Lohn'!$M$2:$R$6,4),"0,00")))</f>
        <v>0,00</v>
      </c>
      <c r="R29" s="196" t="str">
        <f>IF(ISBLANK($J29),"0,00",IF(AND($G29="Stunden",$N29="Ja"),VLOOKUP($J29,'Grundlage UN-Lohn'!$M$9:$R$13,5),IF(AND($G29="Monat",$N29="Ja"),VLOOKUP($J29,'Grundlage UN-Lohn'!$M$2:$R$6,5),"0,00")))</f>
        <v>0,00</v>
      </c>
      <c r="S29" s="196" t="str">
        <f>IF(ISBLANK($J29),"0,00",IF(AND($G29="Stunden",$O29="Ja"),VLOOKUP($J29,'Grundlage UN-Lohn'!$M$9:$R$13,6),IF(AND($G29="Monat",$O29="Ja"),VLOOKUP($J29,'Grundlage UN-Lohn'!$M$2:$R$6,6),"0,00")))</f>
        <v>0,00</v>
      </c>
      <c r="T29" s="96">
        <f t="shared" si="1"/>
        <v>0</v>
      </c>
      <c r="U29" s="197">
        <f t="shared" si="0"/>
        <v>0</v>
      </c>
      <c r="V29" s="198"/>
    </row>
    <row r="30" spans="1:24" s="199" customFormat="1" x14ac:dyDescent="0.25">
      <c r="A30" s="190"/>
      <c r="B30" s="190"/>
      <c r="C30" s="190"/>
      <c r="D30" s="89"/>
      <c r="E30" s="89"/>
      <c r="F30" s="89"/>
      <c r="G30" s="191"/>
      <c r="H30" s="191"/>
      <c r="I30" s="192"/>
      <c r="J30" s="193"/>
      <c r="K30" s="194" t="str">
        <f>IF(ISBLANK($J30),"0,00",IF($G30="Stunden",VLOOKUP($J30,'Grundlage UN-Lohn'!$M$9:$R$13,2),IF($G30="Monat",VLOOKUP($J30,'Grundlage UN-Lohn'!$M$2:$R$6,2),"0,00")))</f>
        <v>0,00</v>
      </c>
      <c r="L30" s="195"/>
      <c r="M30" s="195"/>
      <c r="N30" s="195"/>
      <c r="O30" s="195"/>
      <c r="P30" s="196" t="str">
        <f>IF(ISBLANK($J30),"0,00",IF(AND($G30="Stunden",$L30="Ja"),VLOOKUP($J30,'Grundlage UN-Lohn'!$M$9:$R$13,3),IF(AND($G30="Monat",$L30="Ja"),VLOOKUP($J30,'Grundlage UN-Lohn'!$M$2:$R$6,3),"0,00")))</f>
        <v>0,00</v>
      </c>
      <c r="Q30" s="196" t="str">
        <f>IF(ISBLANK($J30),"0,00",IF(AND($G30="Stunden",$M30="Ja"),VLOOKUP($J30,'Grundlage UN-Lohn'!$M$9:$R$13,4),IF(AND($G30="Monat",$M30="Ja"),VLOOKUP($J30,'Grundlage UN-Lohn'!$M$2:$R$6,4),"0,00")))</f>
        <v>0,00</v>
      </c>
      <c r="R30" s="196" t="str">
        <f>IF(ISBLANK($J30),"0,00",IF(AND($G30="Stunden",$N30="Ja"),VLOOKUP($J30,'Grundlage UN-Lohn'!$M$9:$R$13,5),IF(AND($G30="Monat",$N30="Ja"),VLOOKUP($J30,'Grundlage UN-Lohn'!$M$2:$R$6,5),"0,00")))</f>
        <v>0,00</v>
      </c>
      <c r="S30" s="196" t="str">
        <f>IF(ISBLANK($J30),"0,00",IF(AND($G30="Stunden",$O30="Ja"),VLOOKUP($J30,'Grundlage UN-Lohn'!$M$9:$R$13,6),IF(AND($G30="Monat",$O30="Ja"),VLOOKUP($J30,'Grundlage UN-Lohn'!$M$2:$R$6,6),"0,00")))</f>
        <v>0,00</v>
      </c>
      <c r="T30" s="96">
        <f t="shared" si="1"/>
        <v>0</v>
      </c>
      <c r="U30" s="197">
        <f t="shared" si="0"/>
        <v>0</v>
      </c>
      <c r="V30" s="198"/>
    </row>
    <row r="31" spans="1:24" x14ac:dyDescent="0.25">
      <c r="B31" s="78"/>
      <c r="C31" s="78"/>
      <c r="D31" s="105"/>
      <c r="E31" s="105"/>
      <c r="F31" s="105"/>
      <c r="G31" s="105"/>
      <c r="H31" s="105"/>
      <c r="I31" s="105"/>
      <c r="J31" s="105"/>
      <c r="K31" s="105"/>
      <c r="L31" s="105"/>
      <c r="M31" s="105"/>
      <c r="N31" s="105"/>
      <c r="O31" s="105"/>
      <c r="P31" s="105"/>
      <c r="Q31" s="105"/>
      <c r="R31" s="105"/>
      <c r="S31" s="221"/>
      <c r="T31" s="221"/>
      <c r="U31" s="200">
        <f>SUM(U14:U30)</f>
        <v>0</v>
      </c>
    </row>
    <row r="32" spans="1:24" x14ac:dyDescent="0.25">
      <c r="B32" s="75"/>
      <c r="C32" s="75"/>
      <c r="D32" s="75"/>
      <c r="E32" s="75"/>
      <c r="F32" s="75"/>
      <c r="G32" s="75"/>
      <c r="H32" s="75"/>
      <c r="I32" s="75"/>
      <c r="J32" s="75"/>
      <c r="K32" s="75"/>
      <c r="L32" s="75"/>
      <c r="M32" s="75"/>
      <c r="N32" s="75"/>
      <c r="O32" s="75"/>
      <c r="P32" s="75"/>
      <c r="Q32" s="75"/>
      <c r="R32" s="75"/>
      <c r="S32" s="75"/>
      <c r="T32" s="75"/>
      <c r="U32" s="75"/>
      <c r="V32" s="75"/>
      <c r="W32" s="75"/>
      <c r="X32" s="75"/>
    </row>
    <row r="34" spans="2:22" ht="27" customHeight="1" x14ac:dyDescent="0.25"/>
    <row r="35" spans="2:22" x14ac:dyDescent="0.25">
      <c r="B35" s="320" t="s">
        <v>146</v>
      </c>
      <c r="C35" s="320"/>
      <c r="D35" s="320"/>
      <c r="E35" s="320"/>
      <c r="F35" s="320"/>
      <c r="G35" s="320"/>
      <c r="H35" s="320"/>
      <c r="I35" s="320"/>
      <c r="J35" s="320"/>
      <c r="K35" s="320"/>
      <c r="L35" s="320"/>
      <c r="M35" s="320"/>
      <c r="N35" s="320"/>
      <c r="O35" s="320"/>
      <c r="P35" s="320"/>
      <c r="Q35" s="320"/>
      <c r="R35" s="320"/>
      <c r="S35" s="320"/>
      <c r="T35" s="320"/>
      <c r="U35" s="320"/>
      <c r="V35" s="320"/>
    </row>
    <row r="36" spans="2:22" x14ac:dyDescent="0.25">
      <c r="F36" s="201"/>
      <c r="G36" s="201"/>
      <c r="H36" s="201"/>
      <c r="I36" s="201"/>
    </row>
    <row r="37" spans="2:22" x14ac:dyDescent="0.25">
      <c r="F37" s="201"/>
      <c r="G37" s="201"/>
      <c r="H37" s="201"/>
      <c r="I37" s="201"/>
    </row>
    <row r="38" spans="2:22" x14ac:dyDescent="0.25">
      <c r="F38" s="201"/>
      <c r="G38" s="201"/>
      <c r="H38" s="201"/>
      <c r="I38" s="201"/>
    </row>
    <row r="39" spans="2:22" x14ac:dyDescent="0.25">
      <c r="F39" s="201"/>
      <c r="G39" s="201"/>
      <c r="H39" s="201"/>
      <c r="I39" s="201"/>
    </row>
  </sheetData>
  <sheetProtection formatCells="0" formatColumns="0" formatRows="0" insertRows="0" deleteRows="0" sort="0"/>
  <mergeCells count="26">
    <mergeCell ref="B7:E7"/>
    <mergeCell ref="F7:J7"/>
    <mergeCell ref="G11:G12"/>
    <mergeCell ref="H11:H12"/>
    <mergeCell ref="I11:I12"/>
    <mergeCell ref="J11:J12"/>
    <mergeCell ref="B3:V3"/>
    <mergeCell ref="B5:E5"/>
    <mergeCell ref="F5:J5"/>
    <mergeCell ref="B6:E6"/>
    <mergeCell ref="F6:J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0">
    <cfRule type="containsText" dxfId="53"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55" t="s">
        <v>82</v>
      </c>
      <c r="N1" s="202" t="s">
        <v>147</v>
      </c>
      <c r="O1" s="202" t="s">
        <v>148</v>
      </c>
      <c r="P1" s="202" t="s">
        <v>149</v>
      </c>
      <c r="Q1" s="202" t="s">
        <v>150</v>
      </c>
      <c r="R1" s="202" t="s">
        <v>151</v>
      </c>
    </row>
    <row r="2" spans="1:20" x14ac:dyDescent="0.25">
      <c r="A2" t="s">
        <v>152</v>
      </c>
      <c r="I2" s="203">
        <v>0.16</v>
      </c>
      <c r="J2" s="204">
        <v>28.6</v>
      </c>
      <c r="L2" t="s">
        <v>153</v>
      </c>
      <c r="M2" s="155" t="s">
        <v>71</v>
      </c>
      <c r="N2" s="205">
        <v>5536.48</v>
      </c>
      <c r="O2" s="205">
        <v>384.58</v>
      </c>
      <c r="P2" s="205">
        <v>73.77</v>
      </c>
      <c r="Q2" s="205">
        <v>514.89</v>
      </c>
      <c r="R2" s="205">
        <v>71.97</v>
      </c>
      <c r="S2" s="206"/>
    </row>
    <row r="3" spans="1:20" x14ac:dyDescent="0.25">
      <c r="I3" s="203">
        <v>0.33</v>
      </c>
      <c r="J3" s="204">
        <v>57.2</v>
      </c>
      <c r="L3" t="s">
        <v>154</v>
      </c>
      <c r="M3" s="155" t="s">
        <v>83</v>
      </c>
      <c r="N3" s="205">
        <v>3436.03</v>
      </c>
      <c r="O3" s="205">
        <v>273.16000000000003</v>
      </c>
      <c r="P3" s="205">
        <v>52.4</v>
      </c>
      <c r="Q3" s="205">
        <v>319.55</v>
      </c>
      <c r="R3" s="205">
        <v>44.67</v>
      </c>
      <c r="S3" s="206"/>
    </row>
    <row r="4" spans="1:20" ht="15.75" thickBot="1" x14ac:dyDescent="0.3">
      <c r="I4" s="203">
        <v>0.375</v>
      </c>
      <c r="J4" s="204">
        <v>65</v>
      </c>
      <c r="L4" t="s">
        <v>155</v>
      </c>
      <c r="M4" s="155" t="s">
        <v>85</v>
      </c>
      <c r="N4" s="205">
        <v>3210.7</v>
      </c>
      <c r="O4" s="205">
        <v>255.25</v>
      </c>
      <c r="P4" s="205">
        <v>48.96</v>
      </c>
      <c r="Q4" s="205">
        <v>298.60000000000002</v>
      </c>
      <c r="R4" s="205">
        <v>41.74</v>
      </c>
      <c r="S4" s="206"/>
    </row>
    <row r="5" spans="1:20" x14ac:dyDescent="0.25">
      <c r="A5" s="340"/>
      <c r="B5" s="207" t="s">
        <v>156</v>
      </c>
      <c r="C5" s="207" t="s">
        <v>156</v>
      </c>
      <c r="D5" s="207" t="s">
        <v>156</v>
      </c>
      <c r="E5" s="207" t="s">
        <v>156</v>
      </c>
      <c r="F5" s="207" t="s">
        <v>156</v>
      </c>
      <c r="I5" s="203">
        <v>0.75</v>
      </c>
      <c r="J5" s="204">
        <v>130</v>
      </c>
      <c r="M5" s="155" t="s">
        <v>86</v>
      </c>
      <c r="N5" s="205">
        <v>2446.77</v>
      </c>
      <c r="O5" s="205">
        <v>194.52</v>
      </c>
      <c r="P5" s="205">
        <v>37.31</v>
      </c>
      <c r="Q5" s="205">
        <v>227.55</v>
      </c>
      <c r="R5" s="205">
        <v>31.81</v>
      </c>
      <c r="S5" s="206"/>
    </row>
    <row r="6" spans="1:20" x14ac:dyDescent="0.25">
      <c r="A6" s="341"/>
      <c r="B6" s="208" t="s">
        <v>157</v>
      </c>
      <c r="C6" s="208" t="s">
        <v>158</v>
      </c>
      <c r="D6" s="208" t="s">
        <v>159</v>
      </c>
      <c r="E6" s="208" t="s">
        <v>160</v>
      </c>
      <c r="F6" s="208" t="s">
        <v>161</v>
      </c>
      <c r="M6" s="155" t="s">
        <v>87</v>
      </c>
      <c r="N6" s="205">
        <v>2009.01</v>
      </c>
      <c r="O6" s="205">
        <v>159.72</v>
      </c>
      <c r="P6" s="205">
        <v>30.64</v>
      </c>
      <c r="Q6" s="205">
        <v>186.84</v>
      </c>
      <c r="R6" s="205">
        <v>26.12</v>
      </c>
      <c r="S6" s="206"/>
    </row>
    <row r="7" spans="1:20" ht="30" customHeight="1" x14ac:dyDescent="0.25">
      <c r="A7" s="341"/>
      <c r="B7" s="209" t="s">
        <v>162</v>
      </c>
      <c r="C7" s="209" t="s">
        <v>163</v>
      </c>
      <c r="D7" s="209" t="s">
        <v>164</v>
      </c>
      <c r="E7" s="209" t="s">
        <v>165</v>
      </c>
      <c r="F7" s="209" t="s">
        <v>166</v>
      </c>
      <c r="O7" s="210"/>
      <c r="P7" s="210"/>
      <c r="Q7" s="210"/>
      <c r="R7" s="210"/>
      <c r="S7" s="210"/>
      <c r="T7" s="210"/>
    </row>
    <row r="8" spans="1:20" ht="21.75" customHeight="1" x14ac:dyDescent="0.25">
      <c r="A8" s="341"/>
      <c r="B8" s="209" t="s">
        <v>167</v>
      </c>
      <c r="C8" s="209"/>
      <c r="D8" s="209" t="s">
        <v>168</v>
      </c>
      <c r="E8" s="209"/>
      <c r="F8" s="209"/>
      <c r="M8" s="155" t="s">
        <v>81</v>
      </c>
      <c r="N8" s="202" t="s">
        <v>147</v>
      </c>
      <c r="O8" s="202" t="s">
        <v>148</v>
      </c>
      <c r="P8" s="202" t="s">
        <v>149</v>
      </c>
      <c r="Q8" s="202" t="s">
        <v>150</v>
      </c>
      <c r="R8" s="202" t="s">
        <v>151</v>
      </c>
      <c r="S8" s="206"/>
      <c r="T8" s="210"/>
    </row>
    <row r="9" spans="1:20" ht="15.75" thickBot="1" x14ac:dyDescent="0.3">
      <c r="A9" s="341"/>
      <c r="B9" s="209" t="s">
        <v>169</v>
      </c>
      <c r="C9" s="209" t="s">
        <v>169</v>
      </c>
      <c r="D9" s="209" t="s">
        <v>169</v>
      </c>
      <c r="E9" s="211" t="s">
        <v>169</v>
      </c>
      <c r="F9" s="209" t="s">
        <v>169</v>
      </c>
      <c r="M9" s="155" t="s">
        <v>71</v>
      </c>
      <c r="N9" s="205">
        <v>31.82</v>
      </c>
      <c r="O9" s="205">
        <v>2.21</v>
      </c>
      <c r="P9" s="205">
        <v>0.42</v>
      </c>
      <c r="Q9" s="205">
        <v>2.96</v>
      </c>
      <c r="R9" s="205">
        <v>0.41</v>
      </c>
      <c r="S9" s="206"/>
      <c r="T9" s="210"/>
    </row>
    <row r="10" spans="1:20" ht="39" thickTop="1" x14ac:dyDescent="0.25">
      <c r="A10" s="212" t="s">
        <v>170</v>
      </c>
      <c r="B10" s="339" t="s">
        <v>171</v>
      </c>
      <c r="C10" s="339" t="s">
        <v>172</v>
      </c>
      <c r="D10" s="339" t="s">
        <v>173</v>
      </c>
      <c r="E10" s="339" t="s">
        <v>174</v>
      </c>
      <c r="F10" s="339" t="s">
        <v>175</v>
      </c>
      <c r="M10" s="155" t="s">
        <v>83</v>
      </c>
      <c r="N10" s="205">
        <v>19.75</v>
      </c>
      <c r="O10" s="205">
        <v>1.57</v>
      </c>
      <c r="P10" s="205">
        <v>0.3</v>
      </c>
      <c r="Q10" s="205">
        <v>1.84</v>
      </c>
      <c r="R10" s="205">
        <v>0.26</v>
      </c>
      <c r="S10" s="206"/>
      <c r="T10" s="210"/>
    </row>
    <row r="11" spans="1:20" x14ac:dyDescent="0.25">
      <c r="A11" s="213" t="s">
        <v>176</v>
      </c>
      <c r="B11" s="337"/>
      <c r="C11" s="337"/>
      <c r="D11" s="337"/>
      <c r="E11" s="337"/>
      <c r="F11" s="337"/>
      <c r="M11" s="155" t="s">
        <v>85</v>
      </c>
      <c r="N11" s="205">
        <v>18.45</v>
      </c>
      <c r="O11" s="205">
        <v>1.47</v>
      </c>
      <c r="P11" s="205">
        <v>0.28000000000000003</v>
      </c>
      <c r="Q11" s="205">
        <v>1.72</v>
      </c>
      <c r="R11" s="205">
        <v>0.24</v>
      </c>
      <c r="S11" s="206"/>
      <c r="T11" s="210"/>
    </row>
    <row r="12" spans="1:20" ht="15.75" thickBot="1" x14ac:dyDescent="0.3">
      <c r="A12" s="214" t="s">
        <v>177</v>
      </c>
      <c r="B12" s="338"/>
      <c r="C12" s="338"/>
      <c r="D12" s="338"/>
      <c r="E12" s="338"/>
      <c r="F12" s="338"/>
      <c r="M12" s="155" t="s">
        <v>86</v>
      </c>
      <c r="N12" s="205">
        <v>14.06</v>
      </c>
      <c r="O12" s="205">
        <v>1.1200000000000001</v>
      </c>
      <c r="P12" s="205">
        <v>0.21</v>
      </c>
      <c r="Q12" s="205">
        <v>1.31</v>
      </c>
      <c r="R12" s="205">
        <v>0.18</v>
      </c>
      <c r="S12" s="206"/>
      <c r="T12" s="210"/>
    </row>
    <row r="13" spans="1:20" x14ac:dyDescent="0.25">
      <c r="A13" s="213" t="s">
        <v>178</v>
      </c>
      <c r="B13" s="336" t="s">
        <v>179</v>
      </c>
      <c r="C13" s="336">
        <v>689.78</v>
      </c>
      <c r="D13" s="336">
        <v>644.54999999999995</v>
      </c>
      <c r="E13" s="336">
        <v>491.19</v>
      </c>
      <c r="F13" s="336">
        <v>403.31</v>
      </c>
      <c r="M13" s="155" t="s">
        <v>87</v>
      </c>
      <c r="N13" s="205">
        <v>11.55</v>
      </c>
      <c r="O13" s="205">
        <v>0.92</v>
      </c>
      <c r="P13" s="205">
        <v>0.18</v>
      </c>
      <c r="Q13" s="205">
        <v>1.07</v>
      </c>
      <c r="R13" s="205">
        <v>0.15</v>
      </c>
      <c r="S13" s="210"/>
      <c r="T13" s="210"/>
    </row>
    <row r="14" spans="1:20" x14ac:dyDescent="0.25">
      <c r="A14" s="213" t="s">
        <v>180</v>
      </c>
      <c r="B14" s="337"/>
      <c r="C14" s="337"/>
      <c r="D14" s="337"/>
      <c r="E14" s="337"/>
      <c r="F14" s="337"/>
      <c r="N14" s="210"/>
      <c r="O14" s="210"/>
      <c r="P14" s="210"/>
      <c r="Q14" s="210"/>
      <c r="R14" s="210"/>
      <c r="S14" s="210"/>
      <c r="T14" s="210"/>
    </row>
    <row r="15" spans="1:20" ht="51" x14ac:dyDescent="0.25">
      <c r="A15" s="213" t="s">
        <v>181</v>
      </c>
      <c r="B15" s="337"/>
      <c r="C15" s="337"/>
      <c r="D15" s="337"/>
      <c r="E15" s="337"/>
      <c r="F15" s="337"/>
    </row>
    <row r="16" spans="1:20" ht="15.75" thickBot="1" x14ac:dyDescent="0.3">
      <c r="A16" s="214" t="s">
        <v>182</v>
      </c>
      <c r="B16" s="338"/>
      <c r="C16" s="338"/>
      <c r="D16" s="338"/>
      <c r="E16" s="338"/>
      <c r="F16" s="338"/>
    </row>
    <row r="17" spans="1:6" x14ac:dyDescent="0.25">
      <c r="A17" s="213" t="s">
        <v>183</v>
      </c>
      <c r="B17" s="336">
        <v>384.58</v>
      </c>
      <c r="C17" s="336">
        <v>273.16000000000003</v>
      </c>
      <c r="D17" s="336">
        <v>255.25</v>
      </c>
      <c r="E17" s="336">
        <v>194.52</v>
      </c>
      <c r="F17" s="336">
        <v>159.72</v>
      </c>
    </row>
    <row r="18" spans="1:6" x14ac:dyDescent="0.25">
      <c r="A18" s="213" t="s">
        <v>184</v>
      </c>
      <c r="B18" s="337"/>
      <c r="C18" s="337"/>
      <c r="D18" s="337"/>
      <c r="E18" s="337"/>
      <c r="F18" s="337"/>
    </row>
    <row r="19" spans="1:6" ht="26.25" thickBot="1" x14ac:dyDescent="0.3">
      <c r="A19" s="214" t="s">
        <v>185</v>
      </c>
      <c r="B19" s="338"/>
      <c r="C19" s="338"/>
      <c r="D19" s="338"/>
      <c r="E19" s="338"/>
      <c r="F19" s="338"/>
    </row>
    <row r="20" spans="1:6" x14ac:dyDescent="0.25">
      <c r="A20" s="213" t="s">
        <v>186</v>
      </c>
      <c r="B20" s="336">
        <v>73.77</v>
      </c>
      <c r="C20" s="336">
        <v>52.4</v>
      </c>
      <c r="D20" s="336">
        <v>48.96</v>
      </c>
      <c r="E20" s="336">
        <v>37.31</v>
      </c>
      <c r="F20" s="336">
        <v>30.64</v>
      </c>
    </row>
    <row r="21" spans="1:6" x14ac:dyDescent="0.25">
      <c r="A21" s="213" t="s">
        <v>187</v>
      </c>
      <c r="B21" s="337"/>
      <c r="C21" s="337"/>
      <c r="D21" s="337"/>
      <c r="E21" s="337"/>
      <c r="F21" s="337"/>
    </row>
    <row r="22" spans="1:6" ht="26.25" thickBot="1" x14ac:dyDescent="0.3">
      <c r="A22" s="214" t="s">
        <v>185</v>
      </c>
      <c r="B22" s="338"/>
      <c r="C22" s="338"/>
      <c r="D22" s="338"/>
      <c r="E22" s="338"/>
      <c r="F22" s="338"/>
    </row>
    <row r="23" spans="1:6" x14ac:dyDescent="0.25">
      <c r="A23" s="213" t="s">
        <v>188</v>
      </c>
      <c r="B23" s="336">
        <v>514.89</v>
      </c>
      <c r="C23" s="336">
        <v>319.55</v>
      </c>
      <c r="D23" s="336">
        <v>298.60000000000002</v>
      </c>
      <c r="E23" s="336">
        <v>227.55</v>
      </c>
      <c r="F23" s="336">
        <v>186.84</v>
      </c>
    </row>
    <row r="24" spans="1:6" ht="15.75" thickBot="1" x14ac:dyDescent="0.3">
      <c r="A24" s="214" t="s">
        <v>189</v>
      </c>
      <c r="B24" s="338"/>
      <c r="C24" s="338"/>
      <c r="D24" s="338"/>
      <c r="E24" s="338"/>
      <c r="F24" s="338"/>
    </row>
    <row r="25" spans="1:6" x14ac:dyDescent="0.25">
      <c r="A25" s="213" t="s">
        <v>190</v>
      </c>
      <c r="B25" s="336">
        <v>71.97</v>
      </c>
      <c r="C25" s="336">
        <v>44.67</v>
      </c>
      <c r="D25" s="336">
        <v>41.74</v>
      </c>
      <c r="E25" s="336">
        <v>31.81</v>
      </c>
      <c r="F25" s="336">
        <v>26.12</v>
      </c>
    </row>
    <row r="26" spans="1:6" x14ac:dyDescent="0.25">
      <c r="A26" s="213" t="s">
        <v>191</v>
      </c>
      <c r="B26" s="337"/>
      <c r="C26" s="337"/>
      <c r="D26" s="337"/>
      <c r="E26" s="337"/>
      <c r="F26" s="337"/>
    </row>
    <row r="27" spans="1:6" ht="15.75" thickBot="1" x14ac:dyDescent="0.3">
      <c r="A27" s="214" t="s">
        <v>192</v>
      </c>
      <c r="B27" s="338"/>
      <c r="C27" s="338"/>
      <c r="D27" s="338"/>
      <c r="E27" s="338"/>
      <c r="F27" s="338"/>
    </row>
    <row r="28" spans="1:6" ht="15.75" thickBot="1" x14ac:dyDescent="0.3">
      <c r="A28" s="214" t="s">
        <v>193</v>
      </c>
      <c r="B28" s="215" t="s">
        <v>194</v>
      </c>
      <c r="C28" s="215" t="s">
        <v>195</v>
      </c>
      <c r="D28" s="215" t="s">
        <v>196</v>
      </c>
      <c r="E28" s="215" t="s">
        <v>197</v>
      </c>
      <c r="F28" s="215" t="s">
        <v>198</v>
      </c>
    </row>
    <row r="29" spans="1:6" ht="15.75" thickBot="1" x14ac:dyDescent="0.3">
      <c r="A29" s="216" t="s">
        <v>199</v>
      </c>
      <c r="B29" s="217" t="s">
        <v>200</v>
      </c>
      <c r="C29" s="217" t="s">
        <v>201</v>
      </c>
      <c r="D29" s="217" t="s">
        <v>202</v>
      </c>
      <c r="E29" s="217" t="s">
        <v>203</v>
      </c>
      <c r="F29" s="217" t="s">
        <v>204</v>
      </c>
    </row>
    <row r="30" spans="1:6" x14ac:dyDescent="0.25">
      <c r="A30" s="212" t="s">
        <v>205</v>
      </c>
      <c r="B30" s="336">
        <v>31.82</v>
      </c>
      <c r="C30" s="336">
        <v>19.75</v>
      </c>
      <c r="D30" s="336">
        <v>18.45</v>
      </c>
      <c r="E30" s="336">
        <v>14.06</v>
      </c>
      <c r="F30" s="336">
        <v>11.55</v>
      </c>
    </row>
    <row r="31" spans="1:6" ht="15.75" thickBot="1" x14ac:dyDescent="0.3">
      <c r="A31" s="214" t="s">
        <v>206</v>
      </c>
      <c r="B31" s="338"/>
      <c r="C31" s="338"/>
      <c r="D31" s="338"/>
      <c r="E31" s="338"/>
      <c r="F31" s="338"/>
    </row>
    <row r="32" spans="1:6" x14ac:dyDescent="0.25">
      <c r="A32" s="213" t="s">
        <v>207</v>
      </c>
      <c r="B32" s="336">
        <v>6.01</v>
      </c>
      <c r="C32" s="336">
        <v>3.96</v>
      </c>
      <c r="D32" s="336">
        <v>3.7</v>
      </c>
      <c r="E32" s="336">
        <v>2.82</v>
      </c>
      <c r="F32" s="336">
        <v>2.3199999999999998</v>
      </c>
    </row>
    <row r="33" spans="1:6" ht="38.25" x14ac:dyDescent="0.25">
      <c r="A33" s="213" t="s">
        <v>208</v>
      </c>
      <c r="B33" s="337"/>
      <c r="C33" s="337"/>
      <c r="D33" s="337"/>
      <c r="E33" s="337"/>
      <c r="F33" s="337"/>
    </row>
    <row r="34" spans="1:6" ht="15.75" thickBot="1" x14ac:dyDescent="0.3">
      <c r="A34" s="214" t="s">
        <v>209</v>
      </c>
      <c r="B34" s="338"/>
      <c r="C34" s="338"/>
      <c r="D34" s="338"/>
      <c r="E34" s="338"/>
      <c r="F34" s="338"/>
    </row>
    <row r="35" spans="1:6" x14ac:dyDescent="0.25">
      <c r="A35" s="213" t="s">
        <v>183</v>
      </c>
      <c r="B35" s="336">
        <v>2.21</v>
      </c>
      <c r="C35" s="336">
        <v>1.57</v>
      </c>
      <c r="D35" s="336">
        <v>1.47</v>
      </c>
      <c r="E35" s="336">
        <v>1.1200000000000001</v>
      </c>
      <c r="F35" s="336">
        <v>0.92</v>
      </c>
    </row>
    <row r="36" spans="1:6" x14ac:dyDescent="0.25">
      <c r="A36" s="213" t="s">
        <v>184</v>
      </c>
      <c r="B36" s="337"/>
      <c r="C36" s="337"/>
      <c r="D36" s="337"/>
      <c r="E36" s="337"/>
      <c r="F36" s="337"/>
    </row>
    <row r="37" spans="1:6" ht="26.25" thickBot="1" x14ac:dyDescent="0.3">
      <c r="A37" s="214" t="s">
        <v>210</v>
      </c>
      <c r="B37" s="338"/>
      <c r="C37" s="338"/>
      <c r="D37" s="338"/>
      <c r="E37" s="338"/>
      <c r="F37" s="338"/>
    </row>
    <row r="38" spans="1:6" x14ac:dyDescent="0.25">
      <c r="A38" s="213" t="s">
        <v>186</v>
      </c>
      <c r="B38" s="336">
        <v>0.42</v>
      </c>
      <c r="C38" s="336">
        <v>0.3</v>
      </c>
      <c r="D38" s="336">
        <v>0.28000000000000003</v>
      </c>
      <c r="E38" s="336">
        <v>0.21</v>
      </c>
      <c r="F38" s="336">
        <v>0.18</v>
      </c>
    </row>
    <row r="39" spans="1:6" x14ac:dyDescent="0.25">
      <c r="A39" s="213" t="s">
        <v>211</v>
      </c>
      <c r="B39" s="337"/>
      <c r="C39" s="337"/>
      <c r="D39" s="337"/>
      <c r="E39" s="337"/>
      <c r="F39" s="337"/>
    </row>
    <row r="40" spans="1:6" ht="26.25" thickBot="1" x14ac:dyDescent="0.3">
      <c r="A40" s="214" t="s">
        <v>210</v>
      </c>
      <c r="B40" s="338"/>
      <c r="C40" s="338"/>
      <c r="D40" s="338"/>
      <c r="E40" s="338"/>
      <c r="F40" s="338"/>
    </row>
    <row r="41" spans="1:6" x14ac:dyDescent="0.25">
      <c r="A41" s="213" t="s">
        <v>188</v>
      </c>
      <c r="B41" s="336">
        <v>2.96</v>
      </c>
      <c r="C41" s="336">
        <v>1.84</v>
      </c>
      <c r="D41" s="336">
        <v>1.72</v>
      </c>
      <c r="E41" s="336">
        <v>1.31</v>
      </c>
      <c r="F41" s="336">
        <v>1.07</v>
      </c>
    </row>
    <row r="42" spans="1:6" ht="15.75" thickBot="1" x14ac:dyDescent="0.3">
      <c r="A42" s="214" t="s">
        <v>189</v>
      </c>
      <c r="B42" s="338"/>
      <c r="C42" s="338"/>
      <c r="D42" s="338"/>
      <c r="E42" s="338"/>
      <c r="F42" s="338"/>
    </row>
    <row r="43" spans="1:6" x14ac:dyDescent="0.25">
      <c r="A43" s="213" t="s">
        <v>190</v>
      </c>
      <c r="B43" s="336">
        <v>0.41</v>
      </c>
      <c r="C43" s="336">
        <v>0.26</v>
      </c>
      <c r="D43" s="336">
        <v>0.24</v>
      </c>
      <c r="E43" s="336">
        <v>0.18</v>
      </c>
      <c r="F43" s="336">
        <v>0.15</v>
      </c>
    </row>
    <row r="44" spans="1:6" x14ac:dyDescent="0.25">
      <c r="A44" s="213" t="s">
        <v>191</v>
      </c>
      <c r="B44" s="337"/>
      <c r="C44" s="337"/>
      <c r="D44" s="337"/>
      <c r="E44" s="337"/>
      <c r="F44" s="337"/>
    </row>
    <row r="45" spans="1:6" ht="15.75" thickBot="1" x14ac:dyDescent="0.3">
      <c r="A45" s="214" t="s">
        <v>212</v>
      </c>
      <c r="B45" s="338"/>
      <c r="C45" s="338"/>
      <c r="D45" s="338"/>
      <c r="E45" s="338"/>
      <c r="F45" s="338"/>
    </row>
    <row r="46" spans="1:6" ht="15.75" thickBot="1" x14ac:dyDescent="0.3">
      <c r="A46" s="214" t="s">
        <v>213</v>
      </c>
      <c r="B46" s="215">
        <v>37.83</v>
      </c>
      <c r="C46" s="215">
        <v>23.71</v>
      </c>
      <c r="D46" s="215">
        <v>22.16</v>
      </c>
      <c r="E46" s="215">
        <v>16.88</v>
      </c>
      <c r="F46" s="215">
        <v>13.86</v>
      </c>
    </row>
    <row r="47" spans="1:6" ht="15.75" thickBot="1" x14ac:dyDescent="0.3">
      <c r="A47" s="216" t="s">
        <v>199</v>
      </c>
      <c r="B47" s="217">
        <v>38</v>
      </c>
      <c r="C47" s="217">
        <v>24</v>
      </c>
      <c r="D47" s="217">
        <v>22</v>
      </c>
      <c r="E47" s="217">
        <v>17</v>
      </c>
      <c r="F47" s="217">
        <v>14</v>
      </c>
    </row>
    <row r="48" spans="1:6" x14ac:dyDescent="0.25">
      <c r="A48" s="218"/>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zoomScaleNormal="100" workbookViewId="0">
      <selection activeCell="H23" sqref="H23"/>
    </sheetView>
  </sheetViews>
  <sheetFormatPr baseColWidth="10" defaultColWidth="11.42578125" defaultRowHeight="14.25" x14ac:dyDescent="0.2"/>
  <cols>
    <col min="1" max="1" width="7.42578125" style="75" customWidth="1"/>
    <col min="2" max="2" width="7.140625" style="75" customWidth="1"/>
    <col min="3" max="3" width="19.7109375" style="75" customWidth="1"/>
    <col min="4" max="5" width="23.7109375" style="75" customWidth="1"/>
    <col min="6" max="6" width="20.85546875" style="75" customWidth="1"/>
    <col min="7" max="7" width="14.42578125" style="75" customWidth="1"/>
    <col min="8" max="8" width="17.42578125" style="75" customWidth="1"/>
    <col min="9" max="9" width="13.28515625" style="75" customWidth="1"/>
    <col min="10" max="11" width="23.140625" style="75" customWidth="1"/>
    <col min="12" max="12" width="49" style="68" customWidth="1"/>
    <col min="13" max="15" width="11.42578125" style="68"/>
    <col min="16" max="16384" width="11.42578125" style="75"/>
  </cols>
  <sheetData>
    <row r="3" spans="1:15" s="58" customFormat="1" ht="15" x14ac:dyDescent="0.25">
      <c r="B3" s="355" t="str">
        <f>"zahlenmäßiger Nachweis - Anlage 3 zum Auszahlungsantrag" &amp; " " &amp; 'Gesamtübersicht je AZ'!$C$3</f>
        <v xml:space="preserve">zahlenmäßiger Nachweis - Anlage 3 zum Auszahlungsantrag </v>
      </c>
      <c r="C3" s="355"/>
      <c r="D3" s="355"/>
      <c r="E3" s="355"/>
      <c r="F3" s="355"/>
      <c r="G3" s="355"/>
      <c r="H3" s="355"/>
      <c r="I3" s="355"/>
      <c r="J3" s="355"/>
      <c r="K3" s="355"/>
      <c r="L3" s="355"/>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9" t="s">
        <v>28</v>
      </c>
      <c r="K5" s="349"/>
      <c r="M5" s="60"/>
      <c r="N5" s="60"/>
      <c r="O5" s="60"/>
    </row>
    <row r="6" spans="1:15" s="58" customFormat="1" ht="15" customHeight="1" x14ac:dyDescent="0.25">
      <c r="B6" s="309" t="s">
        <v>8</v>
      </c>
      <c r="C6" s="309"/>
      <c r="D6" s="309"/>
      <c r="E6" s="315">
        <f>'Gesamtübersicht je AZ'!$B$7</f>
        <v>0</v>
      </c>
      <c r="F6" s="316"/>
      <c r="G6" s="316"/>
      <c r="H6" s="317"/>
      <c r="I6" s="68"/>
      <c r="M6" s="60"/>
      <c r="N6" s="60"/>
      <c r="O6" s="60"/>
    </row>
    <row r="7" spans="1:15" s="58" customFormat="1" ht="15" customHeight="1" x14ac:dyDescent="0.25">
      <c r="B7" s="309" t="s">
        <v>9</v>
      </c>
      <c r="C7" s="309"/>
      <c r="D7" s="309"/>
      <c r="E7" s="315">
        <f>'Gesamtübersicht je AZ'!$B$8</f>
        <v>0</v>
      </c>
      <c r="F7" s="316"/>
      <c r="G7" s="316"/>
      <c r="H7" s="317"/>
      <c r="I7" s="68"/>
      <c r="J7" s="68"/>
      <c r="K7" s="68"/>
      <c r="L7" s="68"/>
      <c r="O7" s="60"/>
    </row>
    <row r="8" spans="1:15" s="58" customFormat="1" ht="33.75" customHeight="1" x14ac:dyDescent="0.25">
      <c r="B8" s="307" t="s">
        <v>10</v>
      </c>
      <c r="C8" s="307"/>
      <c r="D8" s="307"/>
      <c r="E8" s="352">
        <f>'Gesamtübersicht je AZ'!$B$9</f>
        <v>0</v>
      </c>
      <c r="F8" s="353"/>
      <c r="G8" s="353"/>
      <c r="H8" s="354"/>
      <c r="I8" s="68"/>
      <c r="M8" s="60"/>
      <c r="N8" s="60"/>
      <c r="O8" s="60"/>
    </row>
    <row r="9" spans="1:15" s="58" customFormat="1" ht="15.75" x14ac:dyDescent="0.25">
      <c r="B9" s="61"/>
      <c r="C9" s="62"/>
      <c r="D9" s="62"/>
      <c r="E9" s="62"/>
      <c r="F9" s="63"/>
      <c r="G9" s="63"/>
      <c r="H9" s="64"/>
      <c r="I9" s="67"/>
      <c r="J9" s="68"/>
      <c r="K9" s="68"/>
      <c r="L9" s="68"/>
      <c r="M9" s="60"/>
      <c r="N9" s="60"/>
      <c r="O9" s="60"/>
    </row>
    <row r="10" spans="1:15" s="222" customFormat="1" ht="45.75" customHeight="1" x14ac:dyDescent="0.25">
      <c r="A10" s="344" t="s">
        <v>114</v>
      </c>
      <c r="B10" s="344" t="s">
        <v>29</v>
      </c>
      <c r="C10" s="346" t="s">
        <v>57</v>
      </c>
      <c r="D10" s="346" t="s">
        <v>58</v>
      </c>
      <c r="E10" s="344" t="s">
        <v>214</v>
      </c>
      <c r="F10" s="344" t="s">
        <v>59</v>
      </c>
      <c r="G10" s="344" t="s">
        <v>215</v>
      </c>
      <c r="H10" s="344" t="s">
        <v>216</v>
      </c>
      <c r="I10" s="118" t="s">
        <v>217</v>
      </c>
      <c r="J10" s="344" t="s">
        <v>38</v>
      </c>
      <c r="K10" s="118" t="s">
        <v>218</v>
      </c>
      <c r="L10" s="344" t="s">
        <v>134</v>
      </c>
      <c r="M10" s="69"/>
      <c r="N10" s="69"/>
      <c r="O10" s="69"/>
    </row>
    <row r="11" spans="1:15" ht="45.75" customHeight="1" x14ac:dyDescent="0.2">
      <c r="A11" s="345"/>
      <c r="B11" s="345"/>
      <c r="C11" s="347"/>
      <c r="D11" s="347"/>
      <c r="E11" s="345"/>
      <c r="F11" s="345"/>
      <c r="G11" s="345"/>
      <c r="H11" s="345"/>
      <c r="I11" s="119" t="s">
        <v>39</v>
      </c>
      <c r="J11" s="345"/>
      <c r="K11" s="119" t="s">
        <v>39</v>
      </c>
      <c r="L11" s="348"/>
    </row>
    <row r="12" spans="1:15" ht="14.25" hidden="1" customHeight="1" x14ac:dyDescent="0.25">
      <c r="A12" s="105"/>
      <c r="B12" s="105"/>
      <c r="C12" s="105"/>
      <c r="D12" s="105"/>
      <c r="E12" s="105"/>
      <c r="F12" s="105"/>
      <c r="G12" s="105"/>
      <c r="H12" s="105"/>
      <c r="I12" s="105"/>
      <c r="J12" s="105"/>
      <c r="K12" s="105"/>
      <c r="L12" s="105"/>
    </row>
    <row r="13" spans="1:15" s="265" customFormat="1" x14ac:dyDescent="0.2">
      <c r="A13" s="254"/>
      <c r="B13" s="255">
        <f t="shared" ref="B13:B34" si="0">ROW()-12</f>
        <v>1</v>
      </c>
      <c r="C13" s="256"/>
      <c r="D13" s="256"/>
      <c r="E13" s="257"/>
      <c r="F13" s="258"/>
      <c r="G13" s="259"/>
      <c r="H13" s="260"/>
      <c r="I13" s="261"/>
      <c r="J13" s="262"/>
      <c r="K13" s="223">
        <f t="shared" ref="K13:K35" si="1">I13</f>
        <v>0</v>
      </c>
      <c r="L13" s="263"/>
      <c r="M13" s="264"/>
      <c r="N13" s="264"/>
      <c r="O13" s="264"/>
    </row>
    <row r="14" spans="1:15" s="265" customFormat="1" x14ac:dyDescent="0.2">
      <c r="A14" s="254"/>
      <c r="B14" s="266">
        <f t="shared" si="0"/>
        <v>2</v>
      </c>
      <c r="C14" s="267"/>
      <c r="D14" s="267"/>
      <c r="E14" s="268"/>
      <c r="F14" s="269"/>
      <c r="G14" s="270"/>
      <c r="H14" s="271"/>
      <c r="I14" s="272"/>
      <c r="J14" s="273"/>
      <c r="K14" s="224">
        <f t="shared" si="1"/>
        <v>0</v>
      </c>
      <c r="L14" s="274"/>
      <c r="M14" s="264"/>
      <c r="N14" s="264"/>
      <c r="O14" s="264"/>
    </row>
    <row r="15" spans="1:15" s="265" customFormat="1" x14ac:dyDescent="0.2">
      <c r="A15" s="254"/>
      <c r="B15" s="266">
        <f t="shared" si="0"/>
        <v>3</v>
      </c>
      <c r="C15" s="267"/>
      <c r="D15" s="267"/>
      <c r="E15" s="268"/>
      <c r="F15" s="269"/>
      <c r="G15" s="270"/>
      <c r="H15" s="271"/>
      <c r="I15" s="272"/>
      <c r="J15" s="273"/>
      <c r="K15" s="224">
        <f t="shared" si="1"/>
        <v>0</v>
      </c>
      <c r="L15" s="274"/>
      <c r="M15" s="264"/>
      <c r="N15" s="264"/>
      <c r="O15" s="264"/>
    </row>
    <row r="16" spans="1:15" s="265" customFormat="1" x14ac:dyDescent="0.2">
      <c r="A16" s="254"/>
      <c r="B16" s="266">
        <f>ROW()-12</f>
        <v>4</v>
      </c>
      <c r="C16" s="267"/>
      <c r="D16" s="267"/>
      <c r="E16" s="268"/>
      <c r="F16" s="269"/>
      <c r="G16" s="270"/>
      <c r="H16" s="271"/>
      <c r="I16" s="272"/>
      <c r="J16" s="273"/>
      <c r="K16" s="224">
        <f>I16</f>
        <v>0</v>
      </c>
      <c r="L16" s="274"/>
      <c r="M16" s="264"/>
      <c r="N16" s="264"/>
      <c r="O16" s="264"/>
    </row>
    <row r="17" spans="1:15" s="265" customFormat="1" x14ac:dyDescent="0.2">
      <c r="A17" s="254"/>
      <c r="B17" s="266">
        <f>ROW()-12</f>
        <v>5</v>
      </c>
      <c r="C17" s="267"/>
      <c r="D17" s="267"/>
      <c r="E17" s="268"/>
      <c r="F17" s="269"/>
      <c r="G17" s="270"/>
      <c r="H17" s="271"/>
      <c r="I17" s="272"/>
      <c r="J17" s="273"/>
      <c r="K17" s="224">
        <f>I17</f>
        <v>0</v>
      </c>
      <c r="L17" s="274"/>
      <c r="M17" s="264"/>
      <c r="N17" s="264"/>
      <c r="O17" s="264"/>
    </row>
    <row r="18" spans="1:15" s="265" customFormat="1" x14ac:dyDescent="0.2">
      <c r="A18" s="254"/>
      <c r="B18" s="266">
        <f>ROW()-12</f>
        <v>6</v>
      </c>
      <c r="C18" s="267"/>
      <c r="D18" s="267"/>
      <c r="E18" s="268"/>
      <c r="F18" s="269"/>
      <c r="G18" s="270"/>
      <c r="H18" s="271"/>
      <c r="I18" s="272"/>
      <c r="J18" s="273"/>
      <c r="K18" s="224">
        <f>I18</f>
        <v>0</v>
      </c>
      <c r="L18" s="274"/>
      <c r="M18" s="264"/>
      <c r="N18" s="264"/>
      <c r="O18" s="264"/>
    </row>
    <row r="19" spans="1:15" s="265" customFormat="1" x14ac:dyDescent="0.2">
      <c r="A19" s="254"/>
      <c r="B19" s="266">
        <f t="shared" si="0"/>
        <v>7</v>
      </c>
      <c r="C19" s="267"/>
      <c r="D19" s="267"/>
      <c r="E19" s="268"/>
      <c r="F19" s="269"/>
      <c r="G19" s="270"/>
      <c r="H19" s="271"/>
      <c r="I19" s="272"/>
      <c r="J19" s="273"/>
      <c r="K19" s="224">
        <f t="shared" si="1"/>
        <v>0</v>
      </c>
      <c r="L19" s="274"/>
      <c r="M19" s="264"/>
      <c r="N19" s="264"/>
      <c r="O19" s="264"/>
    </row>
    <row r="20" spans="1:15" s="265" customFormat="1" x14ac:dyDescent="0.2">
      <c r="A20" s="254"/>
      <c r="B20" s="266">
        <f t="shared" si="0"/>
        <v>8</v>
      </c>
      <c r="C20" s="267"/>
      <c r="D20" s="267"/>
      <c r="E20" s="268"/>
      <c r="F20" s="269"/>
      <c r="G20" s="270"/>
      <c r="H20" s="271"/>
      <c r="I20" s="272"/>
      <c r="J20" s="273"/>
      <c r="K20" s="224">
        <f t="shared" si="1"/>
        <v>0</v>
      </c>
      <c r="L20" s="274"/>
      <c r="M20" s="264"/>
      <c r="N20" s="264"/>
      <c r="O20" s="264"/>
    </row>
    <row r="21" spans="1:15" s="265" customFormat="1" x14ac:dyDescent="0.2">
      <c r="A21" s="254"/>
      <c r="B21" s="266">
        <f>ROW()-12</f>
        <v>9</v>
      </c>
      <c r="C21" s="267"/>
      <c r="D21" s="267"/>
      <c r="E21" s="268"/>
      <c r="F21" s="269"/>
      <c r="G21" s="270"/>
      <c r="H21" s="271"/>
      <c r="I21" s="272"/>
      <c r="J21" s="273"/>
      <c r="K21" s="224">
        <f t="shared" si="1"/>
        <v>0</v>
      </c>
      <c r="L21" s="274"/>
      <c r="M21" s="264"/>
      <c r="N21" s="264"/>
      <c r="O21" s="264"/>
    </row>
    <row r="22" spans="1:15" s="265" customFormat="1" x14ac:dyDescent="0.2">
      <c r="A22" s="254"/>
      <c r="B22" s="266">
        <f>ROW()-12</f>
        <v>10</v>
      </c>
      <c r="C22" s="267"/>
      <c r="D22" s="267"/>
      <c r="E22" s="268"/>
      <c r="F22" s="269"/>
      <c r="G22" s="270"/>
      <c r="H22" s="271"/>
      <c r="I22" s="272"/>
      <c r="J22" s="273"/>
      <c r="K22" s="224">
        <f t="shared" si="1"/>
        <v>0</v>
      </c>
      <c r="L22" s="274"/>
      <c r="M22" s="264"/>
      <c r="N22" s="264"/>
      <c r="O22" s="264"/>
    </row>
    <row r="23" spans="1:15" s="265" customFormat="1" x14ac:dyDescent="0.2">
      <c r="A23" s="254"/>
      <c r="B23" s="266">
        <f>ROW()-12</f>
        <v>11</v>
      </c>
      <c r="C23" s="267"/>
      <c r="D23" s="267"/>
      <c r="E23" s="268"/>
      <c r="F23" s="269"/>
      <c r="G23" s="270"/>
      <c r="H23" s="271"/>
      <c r="I23" s="272"/>
      <c r="J23" s="273"/>
      <c r="K23" s="224">
        <f t="shared" si="1"/>
        <v>0</v>
      </c>
      <c r="L23" s="274"/>
      <c r="M23" s="264"/>
      <c r="N23" s="264"/>
      <c r="O23" s="264"/>
    </row>
    <row r="24" spans="1:15" s="265" customFormat="1" x14ac:dyDescent="0.2">
      <c r="A24" s="254"/>
      <c r="B24" s="266">
        <f>ROW()-12</f>
        <v>12</v>
      </c>
      <c r="C24" s="267"/>
      <c r="D24" s="267"/>
      <c r="E24" s="268"/>
      <c r="F24" s="269"/>
      <c r="G24" s="270"/>
      <c r="H24" s="271"/>
      <c r="I24" s="272"/>
      <c r="J24" s="273"/>
      <c r="K24" s="224">
        <f t="shared" si="1"/>
        <v>0</v>
      </c>
      <c r="L24" s="274"/>
      <c r="M24" s="264"/>
      <c r="N24" s="264"/>
      <c r="O24" s="264"/>
    </row>
    <row r="25" spans="1:15" s="265" customFormat="1" x14ac:dyDescent="0.2">
      <c r="A25" s="254"/>
      <c r="B25" s="266">
        <f>ROW()-12</f>
        <v>13</v>
      </c>
      <c r="C25" s="267"/>
      <c r="D25" s="267"/>
      <c r="E25" s="268"/>
      <c r="F25" s="269"/>
      <c r="G25" s="270"/>
      <c r="H25" s="271"/>
      <c r="I25" s="272"/>
      <c r="J25" s="273"/>
      <c r="K25" s="224">
        <f t="shared" si="1"/>
        <v>0</v>
      </c>
      <c r="L25" s="274"/>
      <c r="M25" s="264"/>
      <c r="N25" s="264"/>
      <c r="O25" s="264"/>
    </row>
    <row r="26" spans="1:15" s="265" customFormat="1" x14ac:dyDescent="0.2">
      <c r="A26" s="254"/>
      <c r="B26" s="266">
        <f t="shared" si="0"/>
        <v>14</v>
      </c>
      <c r="C26" s="267"/>
      <c r="D26" s="267"/>
      <c r="E26" s="268"/>
      <c r="F26" s="269"/>
      <c r="G26" s="270"/>
      <c r="H26" s="271"/>
      <c r="I26" s="272"/>
      <c r="J26" s="273"/>
      <c r="K26" s="224">
        <f t="shared" si="1"/>
        <v>0</v>
      </c>
      <c r="L26" s="274"/>
      <c r="M26" s="264"/>
      <c r="N26" s="264"/>
      <c r="O26" s="264"/>
    </row>
    <row r="27" spans="1:15" s="265" customFormat="1" x14ac:dyDescent="0.2">
      <c r="A27" s="254"/>
      <c r="B27" s="266">
        <f t="shared" si="0"/>
        <v>15</v>
      </c>
      <c r="C27" s="267"/>
      <c r="D27" s="267"/>
      <c r="E27" s="268"/>
      <c r="F27" s="269"/>
      <c r="G27" s="270"/>
      <c r="H27" s="271"/>
      <c r="I27" s="272"/>
      <c r="J27" s="273"/>
      <c r="K27" s="224">
        <f t="shared" si="1"/>
        <v>0</v>
      </c>
      <c r="L27" s="274"/>
      <c r="M27" s="264"/>
      <c r="N27" s="264"/>
      <c r="O27" s="264"/>
    </row>
    <row r="28" spans="1:15" s="265" customFormat="1" x14ac:dyDescent="0.2">
      <c r="A28" s="254"/>
      <c r="B28" s="266">
        <f t="shared" si="0"/>
        <v>16</v>
      </c>
      <c r="C28" s="267"/>
      <c r="D28" s="267"/>
      <c r="E28" s="268"/>
      <c r="F28" s="269"/>
      <c r="G28" s="270"/>
      <c r="H28" s="271"/>
      <c r="I28" s="272"/>
      <c r="J28" s="273"/>
      <c r="K28" s="224">
        <f t="shared" si="1"/>
        <v>0</v>
      </c>
      <c r="L28" s="274"/>
      <c r="M28" s="264"/>
      <c r="N28" s="264"/>
      <c r="O28" s="264"/>
    </row>
    <row r="29" spans="1:15" s="265" customFormat="1" x14ac:dyDescent="0.2">
      <c r="A29" s="254"/>
      <c r="B29" s="266">
        <f t="shared" si="0"/>
        <v>17</v>
      </c>
      <c r="C29" s="267"/>
      <c r="D29" s="267"/>
      <c r="E29" s="268"/>
      <c r="F29" s="269"/>
      <c r="G29" s="270"/>
      <c r="H29" s="271"/>
      <c r="I29" s="272"/>
      <c r="J29" s="273"/>
      <c r="K29" s="224">
        <f t="shared" si="1"/>
        <v>0</v>
      </c>
      <c r="L29" s="274"/>
      <c r="M29" s="264"/>
      <c r="N29" s="264"/>
      <c r="O29" s="264"/>
    </row>
    <row r="30" spans="1:15" s="265" customFormat="1" x14ac:dyDescent="0.2">
      <c r="A30" s="254"/>
      <c r="B30" s="266">
        <f>ROW()-12</f>
        <v>18</v>
      </c>
      <c r="C30" s="267"/>
      <c r="D30" s="267"/>
      <c r="E30" s="268"/>
      <c r="F30" s="269"/>
      <c r="G30" s="270"/>
      <c r="H30" s="271"/>
      <c r="I30" s="272"/>
      <c r="J30" s="273"/>
      <c r="K30" s="224">
        <f t="shared" si="1"/>
        <v>0</v>
      </c>
      <c r="L30" s="274"/>
      <c r="M30" s="264"/>
      <c r="N30" s="264"/>
      <c r="O30" s="264"/>
    </row>
    <row r="31" spans="1:15" s="265" customFormat="1" x14ac:dyDescent="0.2">
      <c r="A31" s="254"/>
      <c r="B31" s="266">
        <f>ROW()-12</f>
        <v>19</v>
      </c>
      <c r="C31" s="267"/>
      <c r="D31" s="267"/>
      <c r="E31" s="268"/>
      <c r="F31" s="269"/>
      <c r="G31" s="270"/>
      <c r="H31" s="271"/>
      <c r="I31" s="272"/>
      <c r="J31" s="273"/>
      <c r="K31" s="224">
        <f t="shared" si="1"/>
        <v>0</v>
      </c>
      <c r="L31" s="274"/>
      <c r="M31" s="264"/>
      <c r="N31" s="264"/>
      <c r="O31" s="264"/>
    </row>
    <row r="32" spans="1:15" s="265" customFormat="1" x14ac:dyDescent="0.2">
      <c r="A32" s="254"/>
      <c r="B32" s="266">
        <f>ROW()-12</f>
        <v>20</v>
      </c>
      <c r="C32" s="267"/>
      <c r="D32" s="267"/>
      <c r="E32" s="268"/>
      <c r="F32" s="269"/>
      <c r="G32" s="270"/>
      <c r="H32" s="271"/>
      <c r="I32" s="272"/>
      <c r="J32" s="273"/>
      <c r="K32" s="224">
        <f t="shared" si="1"/>
        <v>0</v>
      </c>
      <c r="L32" s="274"/>
      <c r="M32" s="264"/>
      <c r="N32" s="264"/>
      <c r="O32" s="264"/>
    </row>
    <row r="33" spans="1:15" s="265" customFormat="1" x14ac:dyDescent="0.2">
      <c r="A33" s="254"/>
      <c r="B33" s="266">
        <f>ROW()-12</f>
        <v>21</v>
      </c>
      <c r="C33" s="267"/>
      <c r="D33" s="267"/>
      <c r="E33" s="268"/>
      <c r="F33" s="269"/>
      <c r="G33" s="270"/>
      <c r="H33" s="271"/>
      <c r="I33" s="272"/>
      <c r="J33" s="273"/>
      <c r="K33" s="224">
        <f t="shared" si="1"/>
        <v>0</v>
      </c>
      <c r="L33" s="274"/>
      <c r="M33" s="264"/>
      <c r="N33" s="264"/>
      <c r="O33" s="264"/>
    </row>
    <row r="34" spans="1:15" s="265" customFormat="1" x14ac:dyDescent="0.2">
      <c r="A34" s="254"/>
      <c r="B34" s="266">
        <f t="shared" si="0"/>
        <v>22</v>
      </c>
      <c r="C34" s="267"/>
      <c r="D34" s="267"/>
      <c r="E34" s="268"/>
      <c r="F34" s="269"/>
      <c r="G34" s="270"/>
      <c r="H34" s="271"/>
      <c r="I34" s="272"/>
      <c r="J34" s="273"/>
      <c r="K34" s="224">
        <f t="shared" si="1"/>
        <v>0</v>
      </c>
      <c r="L34" s="274"/>
      <c r="M34" s="264"/>
      <c r="N34" s="264"/>
      <c r="O34" s="264"/>
    </row>
    <row r="35" spans="1:15" s="265" customFormat="1" x14ac:dyDescent="0.2">
      <c r="A35" s="254"/>
      <c r="B35" s="275">
        <f>ROW()-12</f>
        <v>23</v>
      </c>
      <c r="C35" s="276"/>
      <c r="D35" s="276"/>
      <c r="E35" s="277"/>
      <c r="F35" s="278"/>
      <c r="G35" s="279"/>
      <c r="H35" s="280"/>
      <c r="I35" s="281"/>
      <c r="J35" s="282"/>
      <c r="K35" s="225">
        <f t="shared" si="1"/>
        <v>0</v>
      </c>
      <c r="L35" s="283"/>
      <c r="M35" s="264"/>
      <c r="N35" s="264"/>
      <c r="O35" s="264"/>
    </row>
    <row r="36" spans="1:15" x14ac:dyDescent="0.2">
      <c r="B36" s="72"/>
      <c r="C36" s="72"/>
      <c r="D36" s="72"/>
      <c r="E36" s="72"/>
      <c r="F36" s="72"/>
      <c r="G36" s="72"/>
      <c r="H36" s="163" t="s">
        <v>72</v>
      </c>
      <c r="I36" s="162">
        <f>SUM(I13:I35)</f>
        <v>0</v>
      </c>
      <c r="K36" s="162">
        <f>SUM(K13:K35)</f>
        <v>0</v>
      </c>
      <c r="L36" s="72"/>
    </row>
    <row r="37" spans="1:15" x14ac:dyDescent="0.2">
      <c r="B37" s="72"/>
      <c r="C37" s="72"/>
      <c r="D37" s="72"/>
      <c r="E37" s="72"/>
      <c r="F37" s="72"/>
      <c r="G37" s="72"/>
      <c r="H37" s="72"/>
      <c r="I37" s="74"/>
      <c r="J37" s="74"/>
      <c r="K37" s="72"/>
      <c r="L37" s="72"/>
    </row>
    <row r="38" spans="1:15" ht="15" x14ac:dyDescent="0.2">
      <c r="B38" s="350" t="s">
        <v>219</v>
      </c>
      <c r="C38" s="351"/>
      <c r="D38" s="351"/>
      <c r="E38" s="351"/>
      <c r="F38" s="351"/>
      <c r="G38" s="351"/>
      <c r="H38" s="351"/>
      <c r="I38" s="351"/>
      <c r="J38" s="351"/>
      <c r="K38" s="226"/>
    </row>
    <row r="39" spans="1:15" ht="31.5" customHeight="1" x14ac:dyDescent="0.2">
      <c r="B39" s="342" t="s">
        <v>220</v>
      </c>
      <c r="C39" s="343"/>
      <c r="D39" s="343"/>
      <c r="E39" s="343"/>
      <c r="F39" s="343"/>
      <c r="G39" s="343"/>
      <c r="H39" s="343"/>
      <c r="I39" s="343"/>
      <c r="J39" s="343"/>
      <c r="K39" s="68"/>
    </row>
    <row r="40" spans="1:15" x14ac:dyDescent="0.2">
      <c r="K40" s="68"/>
    </row>
    <row r="41" spans="1:15" x14ac:dyDescent="0.2">
      <c r="B41" s="68"/>
      <c r="C41" s="68"/>
      <c r="D41" s="68"/>
      <c r="E41" s="68"/>
      <c r="F41" s="68"/>
      <c r="G41" s="68"/>
      <c r="H41" s="68"/>
      <c r="I41" s="68"/>
      <c r="J41" s="68"/>
      <c r="K41" s="68"/>
    </row>
    <row r="42" spans="1:15" x14ac:dyDescent="0.2">
      <c r="B42" s="68"/>
      <c r="C42" s="68"/>
      <c r="D42" s="68"/>
      <c r="E42" s="68"/>
      <c r="F42" s="68"/>
      <c r="G42" s="68"/>
      <c r="H42" s="68"/>
      <c r="I42" s="68"/>
      <c r="J42" s="68"/>
      <c r="K42" s="68"/>
    </row>
    <row r="43" spans="1:15" x14ac:dyDescent="0.2">
      <c r="B43" s="68"/>
      <c r="C43" s="68"/>
      <c r="D43" s="68"/>
      <c r="E43" s="68"/>
      <c r="F43" s="68"/>
      <c r="G43" s="68"/>
      <c r="H43" s="68"/>
      <c r="I43" s="68"/>
      <c r="J43" s="68"/>
      <c r="K43" s="68"/>
    </row>
    <row r="44" spans="1:15" x14ac:dyDescent="0.2">
      <c r="B44" s="68"/>
      <c r="C44" s="68"/>
      <c r="D44" s="68"/>
      <c r="E44" s="68"/>
      <c r="F44" s="68"/>
      <c r="G44" s="68"/>
      <c r="H44" s="68"/>
      <c r="I44" s="68"/>
      <c r="J44" s="68"/>
      <c r="K44" s="68"/>
    </row>
    <row r="45" spans="1:15" x14ac:dyDescent="0.2">
      <c r="B45" s="68"/>
      <c r="C45" s="68"/>
      <c r="D45" s="68"/>
      <c r="E45" s="68"/>
      <c r="F45" s="68"/>
      <c r="G45" s="68"/>
      <c r="H45" s="68"/>
      <c r="I45" s="68"/>
      <c r="J45" s="68"/>
      <c r="K45" s="68"/>
    </row>
    <row r="46" spans="1:15" x14ac:dyDescent="0.2">
      <c r="B46" s="68"/>
      <c r="C46" s="68"/>
      <c r="D46" s="68"/>
      <c r="E46" s="68"/>
      <c r="F46" s="68"/>
      <c r="G46" s="68"/>
      <c r="H46" s="68"/>
      <c r="I46" s="68"/>
      <c r="J46" s="68"/>
      <c r="K46" s="68"/>
    </row>
    <row r="47" spans="1:15" x14ac:dyDescent="0.2">
      <c r="B47" s="68"/>
      <c r="C47" s="68"/>
      <c r="D47" s="68"/>
      <c r="E47" s="68"/>
      <c r="F47" s="68"/>
      <c r="G47" s="68"/>
      <c r="H47" s="68"/>
      <c r="I47" s="68"/>
      <c r="J47" s="68"/>
      <c r="K47" s="68"/>
    </row>
    <row r="48" spans="1:15"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algorithmName="SHA-512" hashValue="MAkWnWPvIK8e+jHus6nTpWQ7JvPNlycckUnUcsuPsoUJwb3D2ifd3ZKnQZTG8DDZuRxPRxYtPI4WQfNPL0wwpA==" saltValue="f7b9AXTDAN2OWPQGo0z3fg==" spinCount="100000" sheet="1" formatCells="0" formatColumns="0" formatRows="0" insertRows="0" deleteRows="0" sort="0" autoFilter="0"/>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4" fitToHeight="0" orientation="landscape" r:id="rId1"/>
  <headerFooter>
    <oddFooter>&amp;LMobilitätsangebote&amp;C
zahlenmäßiger Nachweis&amp;R
Stand 20.11.2024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C19" sqref="C19"/>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30" t="s">
        <v>101</v>
      </c>
      <c r="B1" s="130" t="s">
        <v>30</v>
      </c>
      <c r="C1" s="130" t="s">
        <v>19</v>
      </c>
      <c r="D1" s="130" t="s">
        <v>233</v>
      </c>
      <c r="E1" s="356" t="s">
        <v>234</v>
      </c>
      <c r="F1" s="357"/>
      <c r="G1" s="130" t="s">
        <v>232</v>
      </c>
      <c r="H1" s="130" t="s">
        <v>269</v>
      </c>
      <c r="I1" s="251" t="s">
        <v>298</v>
      </c>
    </row>
    <row r="2" spans="1:9" ht="30" x14ac:dyDescent="0.25">
      <c r="A2" s="131" t="s">
        <v>102</v>
      </c>
      <c r="B2" s="132" t="s">
        <v>92</v>
      </c>
      <c r="C2" s="131" t="s">
        <v>94</v>
      </c>
      <c r="D2" s="233" t="s">
        <v>238</v>
      </c>
      <c r="E2" s="238" t="s">
        <v>239</v>
      </c>
      <c r="G2" s="249" t="s">
        <v>268</v>
      </c>
      <c r="H2" t="s">
        <v>270</v>
      </c>
      <c r="I2" t="s">
        <v>300</v>
      </c>
    </row>
    <row r="3" spans="1:9" x14ac:dyDescent="0.25">
      <c r="A3" s="131" t="s">
        <v>103</v>
      </c>
      <c r="B3" s="132" t="s">
        <v>93</v>
      </c>
      <c r="C3" s="131" t="s">
        <v>95</v>
      </c>
      <c r="D3" s="233" t="s">
        <v>240</v>
      </c>
      <c r="E3" s="233"/>
      <c r="F3" s="237" t="s">
        <v>246</v>
      </c>
      <c r="H3" t="s">
        <v>271</v>
      </c>
      <c r="I3" t="s">
        <v>301</v>
      </c>
    </row>
    <row r="4" spans="1:9" x14ac:dyDescent="0.25">
      <c r="A4" s="131" t="s">
        <v>0</v>
      </c>
      <c r="B4" s="132" t="s">
        <v>104</v>
      </c>
      <c r="C4" s="131" t="s">
        <v>96</v>
      </c>
      <c r="D4" s="233" t="s">
        <v>241</v>
      </c>
      <c r="E4" s="235" t="s">
        <v>235</v>
      </c>
      <c r="G4" s="235"/>
      <c r="H4" t="s">
        <v>272</v>
      </c>
      <c r="I4" s="252" t="s">
        <v>302</v>
      </c>
    </row>
    <row r="5" spans="1:9" x14ac:dyDescent="0.25">
      <c r="A5" s="131"/>
      <c r="B5" s="132" t="s">
        <v>21</v>
      </c>
      <c r="C5" s="131" t="s">
        <v>97</v>
      </c>
      <c r="D5" s="233"/>
      <c r="E5" s="248" t="s">
        <v>236</v>
      </c>
      <c r="F5" s="131"/>
      <c r="G5" s="235"/>
      <c r="H5" t="s">
        <v>273</v>
      </c>
      <c r="I5" t="s">
        <v>303</v>
      </c>
    </row>
    <row r="6" spans="1:9" x14ac:dyDescent="0.25">
      <c r="A6" s="131"/>
      <c r="B6" s="132" t="s">
        <v>22</v>
      </c>
      <c r="C6" s="131" t="s">
        <v>98</v>
      </c>
      <c r="D6" s="233"/>
      <c r="E6" s="233"/>
      <c r="F6" s="236" t="s">
        <v>247</v>
      </c>
      <c r="G6" s="236"/>
      <c r="H6" t="s">
        <v>274</v>
      </c>
      <c r="I6" t="s">
        <v>304</v>
      </c>
    </row>
    <row r="7" spans="1:9" x14ac:dyDescent="0.25">
      <c r="A7" s="131"/>
      <c r="B7" s="131" t="s">
        <v>231</v>
      </c>
      <c r="C7" s="132" t="s">
        <v>99</v>
      </c>
      <c r="D7" s="234"/>
      <c r="E7" s="233"/>
      <c r="F7" s="236" t="s">
        <v>248</v>
      </c>
      <c r="G7" s="236"/>
      <c r="H7" t="s">
        <v>275</v>
      </c>
      <c r="I7" t="s">
        <v>305</v>
      </c>
    </row>
    <row r="8" spans="1:9" x14ac:dyDescent="0.25">
      <c r="A8" s="131"/>
      <c r="C8" s="132" t="s">
        <v>100</v>
      </c>
      <c r="D8" s="234"/>
      <c r="E8" s="233"/>
      <c r="F8" s="236" t="s">
        <v>249</v>
      </c>
      <c r="G8" s="236"/>
      <c r="H8" t="s">
        <v>276</v>
      </c>
      <c r="I8" t="s">
        <v>306</v>
      </c>
    </row>
    <row r="9" spans="1:9" x14ac:dyDescent="0.25">
      <c r="A9" s="131"/>
      <c r="B9" s="131"/>
      <c r="C9" s="131"/>
      <c r="D9" s="233"/>
      <c r="E9" s="233"/>
      <c r="F9" s="236" t="s">
        <v>250</v>
      </c>
      <c r="G9" s="236"/>
      <c r="H9" t="s">
        <v>277</v>
      </c>
    </row>
    <row r="10" spans="1:9" x14ac:dyDescent="0.25">
      <c r="A10" s="131"/>
      <c r="B10" s="131"/>
      <c r="C10" s="131"/>
      <c r="D10" s="233"/>
      <c r="E10" s="233"/>
      <c r="F10" s="236" t="s">
        <v>251</v>
      </c>
      <c r="G10" s="236"/>
      <c r="H10" t="s">
        <v>278</v>
      </c>
    </row>
    <row r="11" spans="1:9" x14ac:dyDescent="0.25">
      <c r="A11" s="131"/>
      <c r="B11" s="131"/>
      <c r="C11" s="131"/>
      <c r="D11" s="233"/>
      <c r="E11" s="233"/>
      <c r="F11" s="236" t="s">
        <v>252</v>
      </c>
      <c r="G11" s="236"/>
      <c r="H11" t="s">
        <v>279</v>
      </c>
    </row>
    <row r="12" spans="1:9" x14ac:dyDescent="0.25">
      <c r="A12" s="131"/>
      <c r="B12" s="131"/>
      <c r="C12" s="131"/>
      <c r="D12" s="233"/>
      <c r="E12" s="233"/>
      <c r="F12" s="236" t="s">
        <v>253</v>
      </c>
      <c r="G12" s="236"/>
      <c r="H12" t="s">
        <v>280</v>
      </c>
    </row>
    <row r="13" spans="1:9" x14ac:dyDescent="0.25">
      <c r="A13" s="131"/>
      <c r="B13" s="131"/>
      <c r="C13" s="131"/>
      <c r="D13" s="233"/>
      <c r="E13" s="233"/>
      <c r="F13" s="236" t="s">
        <v>254</v>
      </c>
      <c r="G13" s="236"/>
      <c r="H13" t="s">
        <v>281</v>
      </c>
    </row>
    <row r="14" spans="1:9" x14ac:dyDescent="0.25">
      <c r="A14" s="131"/>
      <c r="B14" s="131"/>
      <c r="C14" s="131"/>
      <c r="D14" s="233"/>
      <c r="E14" s="233"/>
      <c r="F14" s="236" t="s">
        <v>255</v>
      </c>
      <c r="G14" s="236"/>
      <c r="H14" t="s">
        <v>282</v>
      </c>
    </row>
    <row r="15" spans="1:9" x14ac:dyDescent="0.25">
      <c r="A15" s="131"/>
      <c r="B15" s="131"/>
      <c r="C15" s="131"/>
      <c r="D15" s="233"/>
      <c r="E15" s="233"/>
      <c r="F15" s="236" t="s">
        <v>256</v>
      </c>
      <c r="G15" s="236"/>
      <c r="H15" t="s">
        <v>283</v>
      </c>
    </row>
    <row r="16" spans="1:9" x14ac:dyDescent="0.25">
      <c r="A16" s="131"/>
      <c r="B16" s="131"/>
      <c r="C16" s="131"/>
      <c r="D16" s="233"/>
      <c r="E16" s="248" t="s">
        <v>237</v>
      </c>
      <c r="G16" s="235"/>
      <c r="H16" t="s">
        <v>284</v>
      </c>
    </row>
    <row r="17" spans="1:8" x14ac:dyDescent="0.25">
      <c r="A17" s="131"/>
      <c r="B17" s="131"/>
      <c r="C17" s="131"/>
      <c r="D17" s="233"/>
      <c r="E17" s="233"/>
      <c r="F17" s="236" t="s">
        <v>257</v>
      </c>
      <c r="G17" s="236"/>
      <c r="H17" t="s">
        <v>285</v>
      </c>
    </row>
    <row r="18" spans="1:8" x14ac:dyDescent="0.25">
      <c r="A18" s="131"/>
      <c r="B18" s="131"/>
      <c r="C18" s="131"/>
      <c r="D18" s="233"/>
      <c r="E18" s="233"/>
      <c r="F18" s="236" t="s">
        <v>258</v>
      </c>
      <c r="G18" s="236"/>
      <c r="H18" t="s">
        <v>286</v>
      </c>
    </row>
    <row r="19" spans="1:8" x14ac:dyDescent="0.25">
      <c r="A19" s="131"/>
      <c r="B19" s="131"/>
      <c r="C19" s="131"/>
      <c r="D19" s="233"/>
      <c r="E19" s="233"/>
      <c r="F19" s="236" t="s">
        <v>259</v>
      </c>
      <c r="G19" s="236"/>
      <c r="H19" t="s">
        <v>287</v>
      </c>
    </row>
    <row r="20" spans="1:8" x14ac:dyDescent="0.25">
      <c r="A20" s="131"/>
      <c r="B20" s="131"/>
      <c r="C20" s="131"/>
      <c r="D20" s="233"/>
      <c r="E20" s="233"/>
      <c r="F20" s="236" t="s">
        <v>260</v>
      </c>
      <c r="G20" s="236"/>
      <c r="H20" t="s">
        <v>288</v>
      </c>
    </row>
    <row r="21" spans="1:8" x14ac:dyDescent="0.25">
      <c r="A21" s="131"/>
      <c r="B21" s="131"/>
      <c r="C21" s="131"/>
      <c r="D21" s="233"/>
      <c r="E21" s="233"/>
      <c r="F21" s="236" t="s">
        <v>261</v>
      </c>
      <c r="G21" s="236"/>
      <c r="H21" t="s">
        <v>289</v>
      </c>
    </row>
    <row r="22" spans="1:8" x14ac:dyDescent="0.25">
      <c r="A22" s="131"/>
      <c r="B22" s="131"/>
      <c r="C22" s="131"/>
      <c r="D22" s="131"/>
      <c r="E22" s="235" t="s">
        <v>245</v>
      </c>
      <c r="G22" s="235"/>
      <c r="H22" t="s">
        <v>290</v>
      </c>
    </row>
    <row r="23" spans="1:8" x14ac:dyDescent="0.25">
      <c r="A23" s="131"/>
      <c r="B23" s="131"/>
      <c r="C23" s="131"/>
      <c r="D23" s="131"/>
      <c r="E23" s="131"/>
      <c r="F23" s="236" t="s">
        <v>262</v>
      </c>
      <c r="G23" s="236"/>
      <c r="H23" t="s">
        <v>291</v>
      </c>
    </row>
    <row r="24" spans="1:8" x14ac:dyDescent="0.25">
      <c r="A24" s="131"/>
      <c r="B24" s="131"/>
      <c r="C24" s="131"/>
      <c r="D24" s="131"/>
      <c r="E24" s="131"/>
      <c r="F24" s="236" t="s">
        <v>263</v>
      </c>
      <c r="G24" s="236"/>
      <c r="H24" t="s">
        <v>292</v>
      </c>
    </row>
    <row r="25" spans="1:8" x14ac:dyDescent="0.25">
      <c r="A25" s="131"/>
      <c r="B25" s="131"/>
      <c r="C25" s="131"/>
      <c r="D25" s="131"/>
      <c r="E25" s="131"/>
      <c r="F25" s="236" t="s">
        <v>264</v>
      </c>
      <c r="G25" s="236"/>
      <c r="H25" t="s">
        <v>293</v>
      </c>
    </row>
    <row r="26" spans="1:8" x14ac:dyDescent="0.25">
      <c r="A26" s="131"/>
      <c r="B26" s="131"/>
      <c r="C26" s="131"/>
      <c r="D26" s="131"/>
      <c r="E26" s="131"/>
      <c r="F26" s="236" t="s">
        <v>265</v>
      </c>
      <c r="G26" s="236"/>
      <c r="H26" t="s">
        <v>294</v>
      </c>
    </row>
    <row r="27" spans="1:8" x14ac:dyDescent="0.25">
      <c r="A27" s="131"/>
      <c r="B27" s="131"/>
      <c r="C27" s="131"/>
      <c r="D27" s="131"/>
      <c r="E27" s="131"/>
      <c r="F27" s="236" t="s">
        <v>266</v>
      </c>
      <c r="G27" s="236"/>
      <c r="H27" t="s">
        <v>295</v>
      </c>
    </row>
    <row r="28" spans="1:8" x14ac:dyDescent="0.25">
      <c r="A28" s="131"/>
      <c r="B28" s="131"/>
      <c r="C28" s="131"/>
      <c r="D28" s="131"/>
      <c r="E28" s="131"/>
      <c r="F28" s="236" t="s">
        <v>267</v>
      </c>
      <c r="G28" s="236"/>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Seifert, Romy</cp:lastModifiedBy>
  <cp:lastPrinted>2024-11-20T10:56:51Z</cp:lastPrinted>
  <dcterms:created xsi:type="dcterms:W3CDTF">2024-10-21T08:32:58Z</dcterms:created>
  <dcterms:modified xsi:type="dcterms:W3CDTF">2024-11-20T13:01:50Z</dcterms:modified>
</cp:coreProperties>
</file>