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L:\Produkte_PM\1_aktuell\BRAFO Netzwerkstelle\8.3_Auszahlung\"/>
    </mc:Choice>
  </mc:AlternateContent>
  <xr:revisionPtr revIDLastSave="0" documentId="13_ncr:1_{D8E00F1C-A511-4FAB-8A1C-E0BA54EC40E2}" xr6:coauthVersionLast="47" xr6:coauthVersionMax="47" xr10:uidLastSave="{00000000-0000-0000-0000-000000000000}"/>
  <bookViews>
    <workbookView xWindow="-28860" yWindow="15" windowWidth="28920" windowHeight="17520" tabRatio="803" activeTab="6" xr2:uid="{00000000-000D-0000-FFFF-FFFF00000000}"/>
  </bookViews>
  <sheets>
    <sheet name="Gesamtübersicht je AZ" sheetId="2" r:id="rId1"/>
    <sheet name="Gesamtübersicht je Vorhaben" sheetId="15" state="hidden" r:id="rId2"/>
    <sheet name="Personal (VKO) neu " sheetId="5" state="hidden" r:id="rId3"/>
    <sheet name="Personal (VKO) alt" sheetId="10" state="hidden" r:id="rId4"/>
    <sheet name="Personal direkte Ausgaben" sheetId="14" r:id="rId5"/>
    <sheet name="Unternehmerlohn" sheetId="12" state="hidden" r:id="rId6"/>
    <sheet name="Investitionen Sachausgaben" sheetId="4" r:id="rId7"/>
    <sheet name="Meilensteine" sheetId="8" state="hidden" r:id="rId8"/>
    <sheet name="Grundlagen VKO neu" sheetId="6" state="hidden" r:id="rId9"/>
    <sheet name="Grundlagen VKO alt" sheetId="9" state="hidden" r:id="rId10"/>
    <sheet name="Grundlage UN-Lohn" sheetId="13" state="hidden" r:id="rId11"/>
    <sheet name="Auswahlmöglichkeiten" sheetId="7" state="hidden" r:id="rId12"/>
  </sheets>
  <definedNames>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206735</definedName>
    <definedName name="_IDVTrackerID155_" hidden="1">320975</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34</definedName>
    <definedName name="_IDVTrackerVersion155_" hidden="1">23</definedName>
    <definedName name="_xlnm.Print_Area" localSheetId="0">'Gesamtübersicht je AZ'!$A$1:$E$35</definedName>
    <definedName name="_xlnm.Print_Area" localSheetId="1">'Gesamtübersicht je Vorhaben'!$A$1:$E$34</definedName>
    <definedName name="_xlnm.Print_Area" localSheetId="6">'Investitionen Sachausgaben'!$B$1:$O$33</definedName>
    <definedName name="_xlnm.Print_Area" localSheetId="7">Meilensteine!$B$1:$F$25</definedName>
    <definedName name="_xlnm.Print_Area" localSheetId="3">'Personal (VKO) alt'!$B$1:$O$30</definedName>
    <definedName name="_xlnm.Print_Area" localSheetId="2">'Personal (VKO) neu '!$B$1:$O$30</definedName>
    <definedName name="_xlnm.Print_Area" localSheetId="4">'Personal direkte Ausgaben'!$B$1:$L$39</definedName>
    <definedName name="_xlnm.Print_Area" localSheetId="5">Unternehmerlohn!$B$1:$V$35</definedName>
    <definedName name="risikobasierte_Kriterien">Auswahlmöglichkeiten!$F$5:$F$21</definedName>
    <definedName name="Tiefenprüfung">Auswahlmöglichkeiten!$F$3</definedName>
    <definedName name="zahlenbasierte_Kriterien">Auswahlmöglichkeiten!$F$23:$F$28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3" l="1"/>
  <c r="E28" i="13"/>
  <c r="D28" i="13"/>
  <c r="C28" i="13"/>
  <c r="B28" i="13"/>
  <c r="B30" i="12" l="1"/>
  <c r="B29" i="12"/>
  <c r="B28" i="12"/>
  <c r="B27" i="12"/>
  <c r="B26" i="12"/>
  <c r="B25" i="12"/>
  <c r="B24" i="12"/>
  <c r="B23" i="12"/>
  <c r="B22" i="12"/>
  <c r="B21" i="12"/>
  <c r="B19" i="12"/>
  <c r="B20" i="12"/>
  <c r="B18" i="12"/>
  <c r="B17" i="12"/>
  <c r="B16" i="12"/>
  <c r="B15" i="12"/>
  <c r="B14" i="12"/>
  <c r="B28" i="14"/>
  <c r="B24" i="2" l="1"/>
  <c r="D20" i="15"/>
  <c r="D21" i="15"/>
  <c r="D22" i="15"/>
  <c r="D23" i="15"/>
  <c r="D25" i="15"/>
  <c r="D26" i="15"/>
  <c r="D27" i="15"/>
  <c r="D28" i="15"/>
  <c r="D29" i="15"/>
  <c r="C28" i="2"/>
  <c r="D24" i="15" l="1"/>
  <c r="D30" i="15"/>
  <c r="B3" i="14" l="1"/>
  <c r="B3" i="12"/>
  <c r="B3" i="10"/>
  <c r="B3" i="5"/>
  <c r="B3" i="8"/>
  <c r="B3" i="4"/>
  <c r="B12" i="5"/>
  <c r="B13" i="5"/>
  <c r="B14" i="5"/>
  <c r="B15" i="5"/>
  <c r="B16" i="5"/>
  <c r="B17" i="5"/>
  <c r="B18" i="5"/>
  <c r="B19" i="5"/>
  <c r="B20" i="5"/>
  <c r="B21" i="5"/>
  <c r="B22" i="5"/>
  <c r="B23" i="5"/>
  <c r="B24" i="5"/>
  <c r="B25" i="5"/>
  <c r="B26" i="5"/>
  <c r="B27" i="5"/>
  <c r="B28" i="5"/>
  <c r="B29" i="5"/>
  <c r="F8" i="5" l="1"/>
  <c r="F7" i="5"/>
  <c r="F6" i="5"/>
  <c r="F7" i="12"/>
  <c r="F6" i="12"/>
  <c r="F5" i="12"/>
  <c r="G6" i="4"/>
  <c r="B24" i="15" l="1"/>
  <c r="F8" i="10" l="1"/>
  <c r="F7" i="10"/>
  <c r="F6" i="10"/>
  <c r="S14" i="12"/>
  <c r="S15" i="12"/>
  <c r="S16" i="12"/>
  <c r="S17" i="12"/>
  <c r="S18" i="12"/>
  <c r="S19" i="12"/>
  <c r="S20" i="12"/>
  <c r="S21" i="12"/>
  <c r="S22" i="12"/>
  <c r="S23" i="12"/>
  <c r="S24" i="12"/>
  <c r="S25" i="12"/>
  <c r="S26" i="12"/>
  <c r="S27" i="12"/>
  <c r="S28" i="12"/>
  <c r="S29" i="12"/>
  <c r="S30" i="12"/>
  <c r="R14" i="12"/>
  <c r="R15" i="12"/>
  <c r="R16" i="12"/>
  <c r="R17" i="12"/>
  <c r="R18" i="12"/>
  <c r="R19" i="12"/>
  <c r="R20" i="12"/>
  <c r="R21" i="12"/>
  <c r="R22" i="12"/>
  <c r="R23" i="12"/>
  <c r="R24" i="12"/>
  <c r="R25" i="12"/>
  <c r="R26" i="12"/>
  <c r="R27" i="12"/>
  <c r="R28" i="12"/>
  <c r="R29" i="12"/>
  <c r="R30" i="12"/>
  <c r="Q14" i="12"/>
  <c r="Q15" i="12"/>
  <c r="Q16" i="12"/>
  <c r="Q17" i="12"/>
  <c r="Q18" i="12"/>
  <c r="Q19" i="12"/>
  <c r="Q20" i="12"/>
  <c r="Q21" i="12"/>
  <c r="Q22" i="12"/>
  <c r="Q23" i="12"/>
  <c r="Q24" i="12"/>
  <c r="Q25" i="12"/>
  <c r="Q26" i="12"/>
  <c r="Q27" i="12"/>
  <c r="Q28" i="12"/>
  <c r="Q29" i="12"/>
  <c r="Q30" i="12"/>
  <c r="P14" i="12"/>
  <c r="P15" i="12"/>
  <c r="P16" i="12"/>
  <c r="P17" i="12"/>
  <c r="P18" i="12"/>
  <c r="P19" i="12"/>
  <c r="P20" i="12"/>
  <c r="P21" i="12"/>
  <c r="P22" i="12"/>
  <c r="P23" i="12"/>
  <c r="P24" i="12"/>
  <c r="P25" i="12"/>
  <c r="P26" i="12"/>
  <c r="P27" i="12"/>
  <c r="P28" i="12"/>
  <c r="P29" i="12"/>
  <c r="P30" i="12"/>
  <c r="D9" i="8"/>
  <c r="D8" i="8"/>
  <c r="D7" i="8"/>
  <c r="G7" i="4"/>
  <c r="G8" i="4"/>
  <c r="E8" i="14"/>
  <c r="E7" i="14"/>
  <c r="E6" i="14"/>
  <c r="B31" i="15" l="1"/>
  <c r="D31" i="15" s="1"/>
  <c r="D34" i="15" s="1"/>
  <c r="B30" i="15"/>
  <c r="G19" i="15" s="1"/>
  <c r="C27" i="15"/>
  <c r="C22" i="15"/>
  <c r="B32" i="2"/>
  <c r="K14" i="12" l="1"/>
  <c r="K15" i="12"/>
  <c r="K16" i="12"/>
  <c r="K17" i="12"/>
  <c r="K18" i="12"/>
  <c r="K19" i="12"/>
  <c r="K20" i="12"/>
  <c r="K21" i="12"/>
  <c r="K22" i="12"/>
  <c r="K23" i="12"/>
  <c r="K24" i="12"/>
  <c r="K25" i="12"/>
  <c r="K26" i="12"/>
  <c r="K27" i="12"/>
  <c r="K28" i="12"/>
  <c r="K29" i="12"/>
  <c r="K30" i="12"/>
  <c r="T30" i="12" s="1"/>
  <c r="I36" i="14"/>
  <c r="K35" i="14"/>
  <c r="B35" i="14"/>
  <c r="K34" i="14"/>
  <c r="B34" i="14"/>
  <c r="K33" i="14"/>
  <c r="B33" i="14"/>
  <c r="K32" i="14"/>
  <c r="B32" i="14"/>
  <c r="K31" i="14"/>
  <c r="B31" i="14"/>
  <c r="K30" i="14"/>
  <c r="B30" i="14"/>
  <c r="K29" i="14"/>
  <c r="B29" i="14"/>
  <c r="K28" i="14"/>
  <c r="K27" i="14"/>
  <c r="B27" i="14"/>
  <c r="K26" i="14"/>
  <c r="B26" i="14"/>
  <c r="K25" i="14"/>
  <c r="B25" i="14"/>
  <c r="K24" i="14"/>
  <c r="B24" i="14"/>
  <c r="K23" i="14"/>
  <c r="B23" i="14"/>
  <c r="K22" i="14"/>
  <c r="B22" i="14"/>
  <c r="K21" i="14"/>
  <c r="B21" i="14"/>
  <c r="K20" i="14"/>
  <c r="B20" i="14"/>
  <c r="K19" i="14"/>
  <c r="B19" i="14"/>
  <c r="K18" i="14"/>
  <c r="B18" i="14"/>
  <c r="K17" i="14"/>
  <c r="B17" i="14"/>
  <c r="K16" i="14"/>
  <c r="B16" i="14"/>
  <c r="K15" i="14"/>
  <c r="B15" i="14"/>
  <c r="K14" i="14"/>
  <c r="B14" i="14"/>
  <c r="K13" i="14"/>
  <c r="B13" i="14"/>
  <c r="U30" i="12"/>
  <c r="U29" i="12"/>
  <c r="U28" i="12"/>
  <c r="U27" i="12"/>
  <c r="U26" i="12"/>
  <c r="U25" i="12"/>
  <c r="U24" i="12"/>
  <c r="U23" i="12"/>
  <c r="U22" i="12"/>
  <c r="U21" i="12"/>
  <c r="U20" i="12"/>
  <c r="U19" i="12"/>
  <c r="U18" i="12"/>
  <c r="U17" i="12"/>
  <c r="U16" i="12"/>
  <c r="U15" i="12"/>
  <c r="L29" i="10"/>
  <c r="L28" i="10"/>
  <c r="L27" i="10"/>
  <c r="L26" i="10"/>
  <c r="L25" i="10"/>
  <c r="L24" i="10"/>
  <c r="L23" i="10"/>
  <c r="L22" i="10"/>
  <c r="L21" i="10"/>
  <c r="L20" i="10"/>
  <c r="L19" i="10"/>
  <c r="L18" i="10"/>
  <c r="L17" i="10"/>
  <c r="L16" i="10"/>
  <c r="L15" i="10"/>
  <c r="L14" i="10"/>
  <c r="L13" i="10"/>
  <c r="L12" i="10"/>
  <c r="L12" i="5"/>
  <c r="L13" i="5"/>
  <c r="L14" i="5"/>
  <c r="L15" i="5"/>
  <c r="L16" i="5"/>
  <c r="L17" i="5"/>
  <c r="L18" i="5"/>
  <c r="L19" i="5"/>
  <c r="L20" i="5"/>
  <c r="L21" i="5"/>
  <c r="L22" i="5"/>
  <c r="L23" i="5"/>
  <c r="L24" i="5"/>
  <c r="L25" i="5"/>
  <c r="L26" i="5"/>
  <c r="L27" i="5"/>
  <c r="L28" i="5"/>
  <c r="L29" i="5"/>
  <c r="K36" i="14" l="1"/>
  <c r="C22" i="2"/>
  <c r="T18" i="12"/>
  <c r="T28" i="12"/>
  <c r="T24" i="12"/>
  <c r="T15" i="12"/>
  <c r="T21" i="12"/>
  <c r="T23" i="12"/>
  <c r="T17" i="12"/>
  <c r="T19" i="12"/>
  <c r="T26" i="12"/>
  <c r="T29" i="12"/>
  <c r="T27" i="12"/>
  <c r="T20" i="12"/>
  <c r="T22" i="12"/>
  <c r="T16" i="12"/>
  <c r="T25" i="12"/>
  <c r="T14" i="12"/>
  <c r="U14" i="12" s="1"/>
  <c r="M29" i="10"/>
  <c r="N29" i="10" s="1"/>
  <c r="B29" i="10"/>
  <c r="M28" i="10"/>
  <c r="N28" i="10" s="1"/>
  <c r="B28" i="10"/>
  <c r="M27" i="10"/>
  <c r="N27" i="10" s="1"/>
  <c r="B27" i="10"/>
  <c r="M26" i="10"/>
  <c r="N26" i="10" s="1"/>
  <c r="B26" i="10"/>
  <c r="M25" i="10"/>
  <c r="N25" i="10" s="1"/>
  <c r="B25" i="10"/>
  <c r="M24" i="10"/>
  <c r="N24" i="10" s="1"/>
  <c r="B24" i="10"/>
  <c r="M23" i="10"/>
  <c r="N23" i="10" s="1"/>
  <c r="B23" i="10"/>
  <c r="M22" i="10"/>
  <c r="N22" i="10" s="1"/>
  <c r="B22" i="10"/>
  <c r="M21" i="10"/>
  <c r="N21" i="10" s="1"/>
  <c r="B21" i="10"/>
  <c r="M20" i="10"/>
  <c r="N20" i="10" s="1"/>
  <c r="B20" i="10"/>
  <c r="M19" i="10"/>
  <c r="N19" i="10" s="1"/>
  <c r="B19" i="10"/>
  <c r="M18" i="10"/>
  <c r="N18" i="10" s="1"/>
  <c r="B18" i="10"/>
  <c r="M17" i="10"/>
  <c r="N17" i="10" s="1"/>
  <c r="B17" i="10"/>
  <c r="M16" i="10"/>
  <c r="N16" i="10" s="1"/>
  <c r="B16" i="10"/>
  <c r="M15" i="10"/>
  <c r="N15" i="10" s="1"/>
  <c r="B15" i="10"/>
  <c r="M14" i="10"/>
  <c r="N14" i="10" s="1"/>
  <c r="B14" i="10"/>
  <c r="M13" i="10"/>
  <c r="N13" i="10" s="1"/>
  <c r="B13" i="10"/>
  <c r="M12" i="10"/>
  <c r="N12" i="10" s="1"/>
  <c r="C21" i="2" s="1"/>
  <c r="B12" i="10"/>
  <c r="U31" i="12" l="1"/>
  <c r="C23" i="2"/>
  <c r="C23" i="15"/>
  <c r="N30" i="10"/>
  <c r="C21" i="15" s="1"/>
  <c r="M30" i="10"/>
  <c r="B25" i="8" l="1"/>
  <c r="B24" i="8"/>
  <c r="B23" i="8"/>
  <c r="B22" i="8"/>
  <c r="B21" i="8"/>
  <c r="B20" i="8"/>
  <c r="B19" i="8"/>
  <c r="B18" i="8"/>
  <c r="B17" i="8"/>
  <c r="B16" i="8"/>
  <c r="B15" i="8"/>
  <c r="B14" i="8"/>
  <c r="B13" i="8"/>
  <c r="M29" i="5" l="1"/>
  <c r="N29" i="5" s="1"/>
  <c r="M28" i="5"/>
  <c r="N28" i="5" s="1"/>
  <c r="M27" i="5"/>
  <c r="N27" i="5" s="1"/>
  <c r="M26" i="5"/>
  <c r="N26" i="5" s="1"/>
  <c r="M25" i="5"/>
  <c r="N25" i="5" s="1"/>
  <c r="M24" i="5"/>
  <c r="N24" i="5" s="1"/>
  <c r="M23" i="5"/>
  <c r="N23" i="5" s="1"/>
  <c r="M22" i="5"/>
  <c r="N22" i="5" s="1"/>
  <c r="M21" i="5"/>
  <c r="N21" i="5" s="1"/>
  <c r="M20" i="5"/>
  <c r="N20" i="5" s="1"/>
  <c r="M19" i="5"/>
  <c r="N19" i="5" s="1"/>
  <c r="M18" i="5"/>
  <c r="N18" i="5" s="1"/>
  <c r="M17" i="5"/>
  <c r="N17" i="5" s="1"/>
  <c r="M16" i="5"/>
  <c r="N16" i="5" s="1"/>
  <c r="M15" i="5"/>
  <c r="N15" i="5" s="1"/>
  <c r="M14" i="5"/>
  <c r="N14" i="5" s="1"/>
  <c r="M13" i="5"/>
  <c r="N13" i="5" s="1"/>
  <c r="M12" i="5"/>
  <c r="N12" i="5" s="1"/>
  <c r="J30" i="4"/>
  <c r="N29" i="4"/>
  <c r="B29" i="4"/>
  <c r="N28" i="4"/>
  <c r="B28" i="4"/>
  <c r="N27" i="4"/>
  <c r="B27" i="4"/>
  <c r="N26" i="4"/>
  <c r="B26" i="4"/>
  <c r="N25" i="4"/>
  <c r="B25" i="4"/>
  <c r="N24" i="4"/>
  <c r="B24" i="4"/>
  <c r="N23" i="4"/>
  <c r="B23" i="4"/>
  <c r="N22" i="4"/>
  <c r="B22" i="4"/>
  <c r="N21" i="4"/>
  <c r="B21" i="4"/>
  <c r="N20" i="4"/>
  <c r="B20" i="4"/>
  <c r="N19" i="4"/>
  <c r="B19" i="4"/>
  <c r="N18" i="4"/>
  <c r="B18" i="4"/>
  <c r="N17" i="4"/>
  <c r="B17" i="4"/>
  <c r="N16" i="4"/>
  <c r="B16" i="4"/>
  <c r="N15" i="4"/>
  <c r="B15" i="4"/>
  <c r="N14" i="4"/>
  <c r="B14" i="4"/>
  <c r="N13" i="4"/>
  <c r="C27" i="2" s="1"/>
  <c r="B13" i="4"/>
  <c r="B31" i="2"/>
  <c r="G18" i="2" s="1"/>
  <c r="C26" i="2" l="1"/>
  <c r="C25" i="2"/>
  <c r="C25" i="15"/>
  <c r="C26" i="15"/>
  <c r="C29" i="2"/>
  <c r="C28" i="15"/>
  <c r="C20" i="2"/>
  <c r="C24" i="2" s="1"/>
  <c r="C29" i="15"/>
  <c r="C30" i="2"/>
  <c r="N30" i="4"/>
  <c r="N30" i="5"/>
  <c r="C20" i="15" s="1"/>
  <c r="M30" i="5"/>
  <c r="B33" i="2"/>
  <c r="C24" i="15" l="1"/>
  <c r="C30" i="15" s="1"/>
  <c r="C31" i="2"/>
  <c r="C32" i="2"/>
  <c r="B42" i="15" s="1"/>
  <c r="C31" i="15" l="1"/>
  <c r="B41" i="15" s="1"/>
  <c r="B40" i="15"/>
  <c r="C35" i="2"/>
  <c r="B39" i="15"/>
  <c r="B44" i="15"/>
  <c r="C33" i="2"/>
  <c r="D32" i="15" l="1"/>
  <c r="B45" i="15"/>
  <c r="C34" i="15"/>
  <c r="B32" i="15"/>
  <c r="C32" i="15" l="1"/>
</calcChain>
</file>

<file path=xl/sharedStrings.xml><?xml version="1.0" encoding="utf-8"?>
<sst xmlns="http://schemas.openxmlformats.org/spreadsheetml/2006/main" count="571" uniqueCount="295">
  <si>
    <t>x</t>
  </si>
  <si>
    <t>förderfähige Ausgaben</t>
  </si>
  <si>
    <t>in %</t>
  </si>
  <si>
    <t>bis</t>
  </si>
  <si>
    <t xml:space="preserve">vom </t>
  </si>
  <si>
    <r>
      <t xml:space="preserve">Bitte die grau hinterlegten Felder befüllen!
</t>
    </r>
    <r>
      <rPr>
        <i/>
        <sz val="11"/>
        <rFont val="Arial"/>
        <family val="2"/>
      </rPr>
      <t>Wir geben Ihnen Hinweise zur Eingabe der notwendigen Daten, sobald Sie die betreffenden Felder auswählen</t>
    </r>
  </si>
  <si>
    <t xml:space="preserve">GESAMTÜBERSICHT </t>
  </si>
  <si>
    <t>Hinweis: Die Angaben in den nicht farblich unterlegten Feldern werden aufgrund Ihrer Eingaben automatisch berechnet.</t>
  </si>
  <si>
    <t>Zuwendungs-/Zuweisungsempfänger</t>
  </si>
  <si>
    <t>Vorhaben</t>
  </si>
  <si>
    <t>Vorgangsnummer laut Zuwendungsbescheid/ Zuweisungsschreiben</t>
  </si>
  <si>
    <t>Bewilligungszeitraum</t>
  </si>
  <si>
    <t>vom</t>
  </si>
  <si>
    <t>Abrechnungsszeitraum</t>
  </si>
  <si>
    <r>
      <t xml:space="preserve">Fördersatz 
</t>
    </r>
    <r>
      <rPr>
        <i/>
        <sz val="9"/>
        <color indexed="8"/>
        <rFont val="Arial"/>
        <family val="2"/>
      </rPr>
      <t>(gem. Ziffer 1. des Zuwendungsbescheides)</t>
    </r>
  </si>
  <si>
    <t>Angaben lt. Zuwendungsbescheid/ Zuweisungsschreiben</t>
  </si>
  <si>
    <t>Angaben lt. abgerechneten/
nachgewiesenen Ausgaben</t>
  </si>
  <si>
    <r>
      <t xml:space="preserve">Bewilligte Ausgaben 
</t>
    </r>
    <r>
      <rPr>
        <sz val="9"/>
        <color indexed="8"/>
        <rFont val="Arial"/>
        <family val="2"/>
      </rPr>
      <t>(in Euro)</t>
    </r>
  </si>
  <si>
    <r>
      <t xml:space="preserve">Förderfähige Ausgaben </t>
    </r>
    <r>
      <rPr>
        <sz val="9"/>
        <color indexed="8"/>
        <rFont val="Arial"/>
        <family val="2"/>
      </rPr>
      <t>(in Euro)</t>
    </r>
  </si>
  <si>
    <t>Personalausgaben</t>
  </si>
  <si>
    <t>Indirekte Ausgaben</t>
  </si>
  <si>
    <t>Leistungen Dritter</t>
  </si>
  <si>
    <t>Ausgaben für Teilnehmer</t>
  </si>
  <si>
    <t>Gesamtausgaben</t>
  </si>
  <si>
    <t>ergibt Zuwendung/ Zuweisung</t>
  </si>
  <si>
    <t>Eigenmittel</t>
  </si>
  <si>
    <t>Nachzuweisende Vorauszahlung</t>
  </si>
  <si>
    <t>noch auszuzahlender Betrag</t>
  </si>
  <si>
    <t>Bitte die grau hinterlegten Felder befüllen!</t>
  </si>
  <si>
    <t>lfd. Nr.</t>
  </si>
  <si>
    <t>Art der Kosten</t>
  </si>
  <si>
    <t>Rechnungssteller</t>
  </si>
  <si>
    <t xml:space="preserve">genaue Bezeichnung der getätigten Ausgaben für Teilnehmer/
Leistungen Dritter/
</t>
  </si>
  <si>
    <t>Rechnungs-datum</t>
  </si>
  <si>
    <t>Rechnungsnummer des Lieferanten</t>
  </si>
  <si>
    <r>
      <t xml:space="preserve">vorhabens-bezogener Rechnungs-betrag </t>
    </r>
    <r>
      <rPr>
        <b/>
        <u/>
        <sz val="8"/>
        <color indexed="8"/>
        <rFont val="Arial"/>
        <family val="2"/>
      </rPr>
      <t xml:space="preserve">netto </t>
    </r>
    <r>
      <rPr>
        <b/>
        <sz val="8"/>
        <color indexed="8"/>
        <rFont val="Arial"/>
        <family val="2"/>
      </rPr>
      <t>*</t>
    </r>
  </si>
  <si>
    <r>
      <t xml:space="preserve">Mehrwert-steuer
</t>
    </r>
    <r>
      <rPr>
        <sz val="8"/>
        <color indexed="8"/>
        <rFont val="Arial"/>
        <family val="2"/>
      </rPr>
      <t>(nur OHNE Vorsteuer-abzugsbe-rechtigung)</t>
    </r>
  </si>
  <si>
    <t>Skonti, Boni u.ä.**</t>
  </si>
  <si>
    <t>Zahlungsdatum</t>
  </si>
  <si>
    <t>(in Euro)</t>
  </si>
  <si>
    <t>Spalte1</t>
  </si>
  <si>
    <t>Spalte2</t>
  </si>
  <si>
    <t>Spalte3</t>
  </si>
  <si>
    <t>Spalte4</t>
  </si>
  <si>
    <t>Spalte5</t>
  </si>
  <si>
    <t>Spalte6</t>
  </si>
  <si>
    <t>Spalte62</t>
  </si>
  <si>
    <t>Spalte7</t>
  </si>
  <si>
    <t>Spalte8</t>
  </si>
  <si>
    <t>Spalte9</t>
  </si>
  <si>
    <t>Spalte10</t>
  </si>
  <si>
    <t>Spalte11</t>
  </si>
  <si>
    <t>Spalte12</t>
  </si>
  <si>
    <t>Spalte13</t>
  </si>
  <si>
    <t>Summen</t>
  </si>
  <si>
    <t>* Hinweis: Nicht dem Vorhaben zugehörige und nicht förderfähige Rechnungspositionen sind vom Rechnungsbetrag netto abzuziehen.</t>
  </si>
  <si>
    <t>** Hinweis: Gewährte Rabatte, Skonti, Boni u. ä. sind nicht förderfähig, selbst wenn sie nicht in Anspruch genommen werden (vgl. Zuwendungsbescheid/ Zuweisungsschreiben).</t>
  </si>
  <si>
    <t>Name des 
Mitarbeiters</t>
  </si>
  <si>
    <t>Vorname des 
Mitarbeiters</t>
  </si>
  <si>
    <t>Abrechnungszeitraum 
MM/JJJJ</t>
  </si>
  <si>
    <t>Anteil im Projekt in %</t>
  </si>
  <si>
    <t>vereinbarte Stundenanzahl gem. Arbeitsvertrag</t>
  </si>
  <si>
    <t xml:space="preserve">Art der Abrechnung
</t>
  </si>
  <si>
    <t>Anzahl 
der abzu-rechnenden Stunden je Monat</t>
  </si>
  <si>
    <t>Qualitäts-stufe</t>
  </si>
  <si>
    <t>Welche Pauschalwerte möchten Sie abrechnen?</t>
  </si>
  <si>
    <t>Pauschalwert</t>
  </si>
  <si>
    <r>
      <t xml:space="preserve">abgerechnete Ausgaben nach Pauschalwerte ohne Bezug auf Std. gem. AV
</t>
    </r>
    <r>
      <rPr>
        <b/>
        <sz val="8"/>
        <color indexed="10"/>
        <rFont val="Arial"/>
        <family val="2"/>
      </rPr>
      <t>später ausblenden….!!!!</t>
    </r>
  </si>
  <si>
    <t>abgerechnete Ausgaben</t>
  </si>
  <si>
    <t>Spalte52</t>
  </si>
  <si>
    <t>Spalte53</t>
  </si>
  <si>
    <t>a</t>
  </si>
  <si>
    <t>SUMME</t>
  </si>
  <si>
    <r>
      <t xml:space="preserve">Pauschalwerte </t>
    </r>
    <r>
      <rPr>
        <b/>
        <i/>
        <u val="singleAccounting"/>
        <sz val="9"/>
        <rFont val="Arial"/>
        <family val="2"/>
      </rPr>
      <t>ohne</t>
    </r>
    <r>
      <rPr>
        <sz val="9"/>
        <rFont val="Arial"/>
        <family val="2"/>
      </rPr>
      <t xml:space="preserve"> Urlaubsabgeltung</t>
    </r>
  </si>
  <si>
    <t>Pauschalwerte mit Urlaubsabgeltung</t>
  </si>
  <si>
    <t>Zuwendungsrechtsergänzungserlass</t>
  </si>
  <si>
    <r>
      <t xml:space="preserve">Pauschal </t>
    </r>
    <r>
      <rPr>
        <b/>
        <u val="singleAccounting"/>
        <sz val="9"/>
        <color theme="1"/>
        <rFont val="Arial"/>
        <family val="2"/>
      </rPr>
      <t>ohne</t>
    </r>
    <r>
      <rPr>
        <b/>
        <sz val="9"/>
        <color theme="1"/>
        <rFont val="Arial"/>
        <family val="2"/>
      </rPr>
      <t xml:space="preserve"> Urlaubsabgeltung</t>
    </r>
  </si>
  <si>
    <t>Qualitätsstufe</t>
  </si>
  <si>
    <t>EUR pro Stunde</t>
  </si>
  <si>
    <t>Stunden auf Monatsbasis</t>
  </si>
  <si>
    <t>Stunden auf Jahresbasis</t>
  </si>
  <si>
    <t>Stunden</t>
  </si>
  <si>
    <t>Monat</t>
  </si>
  <si>
    <t>b</t>
  </si>
  <si>
    <t>Jahr</t>
  </si>
  <si>
    <t>c</t>
  </si>
  <si>
    <t>d</t>
  </si>
  <si>
    <t>e</t>
  </si>
  <si>
    <t>EUR pro Monat</t>
  </si>
  <si>
    <t>EUR pro Jahr</t>
  </si>
  <si>
    <t>Pauschal mit Urlaubsabgeltung</t>
  </si>
  <si>
    <t xml:space="preserve">Programm [Produktname]
zahlenmäßiger Nachweis - Anlage 1 zum Auszahlungsantrag Nr. </t>
  </si>
  <si>
    <t>Sachausgaben</t>
  </si>
  <si>
    <t>Investitionen</t>
  </si>
  <si>
    <t xml:space="preserve">Arbeitnehmer Bruttoentgelt </t>
  </si>
  <si>
    <t>SV-Beitrag Arbeitgeber inkl. gesetzlicher Umlagen</t>
  </si>
  <si>
    <t>Erstattung gesetzlicher Umlagen</t>
  </si>
  <si>
    <t xml:space="preserve">Sonderzahlung </t>
  </si>
  <si>
    <t xml:space="preserve">SV-Beitrag Sonderzahlung inkl. gesetzlicher Umlagen </t>
  </si>
  <si>
    <t>Stundenlohn Hilfskraft</t>
  </si>
  <si>
    <t>nachträgliche Erstattung</t>
  </si>
  <si>
    <t>Auswahl</t>
  </si>
  <si>
    <t>Ja</t>
  </si>
  <si>
    <t>Nein</t>
  </si>
  <si>
    <t>Zuwendungssempfänger</t>
  </si>
  <si>
    <t>Vorgangsnummer laut Zuwendungsbescheid</t>
  </si>
  <si>
    <t>Meilenstein</t>
  </si>
  <si>
    <t>Bezeichnung Meilenstein gem. Zuwendungsbescheid</t>
  </si>
  <si>
    <t>Teilbetrag je Meilenstein</t>
  </si>
  <si>
    <t>erfüllt gem. ZWB definierter Nachweise (siehe Anlagen)</t>
  </si>
  <si>
    <t>f</t>
  </si>
  <si>
    <t>ggf. Vertragsnummer / 
lfd. Nr. Vergabeübersicht</t>
  </si>
  <si>
    <t>Spalte0</t>
  </si>
  <si>
    <t>lfd. Nr. AZ</t>
  </si>
  <si>
    <t>Meilensteine</t>
  </si>
  <si>
    <t>Personalausgaben VKO neu</t>
  </si>
  <si>
    <t>Personalausgaben VKO alt</t>
  </si>
  <si>
    <t>Personalausgaben direkte Ausgaben</t>
  </si>
  <si>
    <t>Personalausgaben Unternehmerlohn</t>
  </si>
  <si>
    <t>Zuwendungsempfänger</t>
  </si>
  <si>
    <t>Ausgabe bitte einem Netzwerkpartner zuordnen</t>
  </si>
  <si>
    <t>Name des 
Unternehmers/ Vorstands</t>
  </si>
  <si>
    <t>Vorname des 
Unternehmers/ Vorstands</t>
  </si>
  <si>
    <t xml:space="preserve">geplante Art der Abrechnung
</t>
  </si>
  <si>
    <r>
      <t xml:space="preserve">Anteil im Projekt in %
</t>
    </r>
    <r>
      <rPr>
        <sz val="8"/>
        <rFont val="Arial"/>
        <family val="2"/>
      </rPr>
      <t>(Angaben nur vornehmen, wenn Unternehmer/ Vorstand prozentual anteilig im Projekt beschäftigt, bei Planung mit Projektstunden bitte Spalte H nutzen)</t>
    </r>
  </si>
  <si>
    <t>abgerechnete Gesamtstunden*
(nur auszufüllen, wenn Spalte F mit Stunden abgerechnet wird)</t>
  </si>
  <si>
    <t>Qualitäts- stufe</t>
  </si>
  <si>
    <t>pausch. KV-Anteil</t>
  </si>
  <si>
    <t>pausch. PV-Anteil</t>
  </si>
  <si>
    <t>pausch. RV-Anteil</t>
  </si>
  <si>
    <t>pausch. AV-Anteil</t>
  </si>
  <si>
    <t>abgerechnete Ausgaben je Abrechnungs-art</t>
  </si>
  <si>
    <t xml:space="preserve">abgerechnete Ausgaben
</t>
  </si>
  <si>
    <t>Bemerkungen</t>
  </si>
  <si>
    <t>Liegen SV-Nachweise vor?</t>
  </si>
  <si>
    <t>Bitte wählen Sie Ja/ Nein</t>
  </si>
  <si>
    <t>Spalte16</t>
  </si>
  <si>
    <t>Spalte102</t>
  </si>
  <si>
    <t>Spalte1023</t>
  </si>
  <si>
    <t>Spalte1022</t>
  </si>
  <si>
    <t>Spalte103</t>
  </si>
  <si>
    <t>Spalte14</t>
  </si>
  <si>
    <t>Spalte15</t>
  </si>
  <si>
    <t>Spalte17</t>
  </si>
  <si>
    <t>Spalte20</t>
  </si>
  <si>
    <t>*     Der zeitliche Einsatz des Unternehmers oder eines angestellten Geschäftsführers darf im Projekt(-netzwerk) maximal ein Drittel seiner Gesamtarbeitszeit pro Monat betragen (bei Unternehmern im Hauptgewerbe mit höchstens fünf Mitarbeitern maximal 50 v. H.) und reduziert sich anteilig, sofern Tätigkeiten gleichzeitig in mehreren Unternehmen oder in Anstellungsverhältnissen bestehen. Die anrechnungsfähige Gesamtarbeitszeit ist dabei auf durchschnittlich 60 Stunden pro Woche für alle ausgeübten Tätigkeiten begrenzt.</t>
  </si>
  <si>
    <t>Pauschal</t>
  </si>
  <si>
    <t>KV</t>
  </si>
  <si>
    <t>PV</t>
  </si>
  <si>
    <t>RV</t>
  </si>
  <si>
    <t>AV</t>
  </si>
  <si>
    <t>Pauschalierung Unternehmerlohn gem. Richtlinie</t>
  </si>
  <si>
    <t>Projektentw.</t>
  </si>
  <si>
    <t>Produktion</t>
  </si>
  <si>
    <t>Vertrieb</t>
  </si>
  <si>
    <t>Qualitäts-</t>
  </si>
  <si>
    <t>stufe a)</t>
  </si>
  <si>
    <t>stufe b)</t>
  </si>
  <si>
    <t>stufe c)</t>
  </si>
  <si>
    <t>stufe d)</t>
  </si>
  <si>
    <t>stufe e)</t>
  </si>
  <si>
    <t xml:space="preserve">(leitende Stellung und mit Tätigkeiten </t>
  </si>
  <si>
    <t>(schwierige verantwortungs-volle Tätigkeiten)</t>
  </si>
  <si>
    <t>(schwierige und selbstständige</t>
  </si>
  <si>
    <t>(Fachkräfte)</t>
  </si>
  <si>
    <t>(angelernte Kräfte)</t>
  </si>
  <si>
    <t>von besonderer Bedeutung und Verantwortung)</t>
  </si>
  <si>
    <t>Tätigkeiten)</t>
  </si>
  <si>
    <t>in Euro</t>
  </si>
  <si>
    <r>
      <t xml:space="preserve">Basis-Pauschalwert Monat </t>
    </r>
    <r>
      <rPr>
        <sz val="10"/>
        <color theme="1"/>
        <rFont val="Arial"/>
        <family val="2"/>
      </rPr>
      <t xml:space="preserve">(Arbeitnehmer-Durchschnittsbrutto 2021 inkl. Kohäsionsfaktor </t>
    </r>
  </si>
  <si>
    <t xml:space="preserve">5,5 v. H.  </t>
  </si>
  <si>
    <t>ohne Sozialversicherung)</t>
  </si>
  <si>
    <t xml:space="preserve">Bei Nachweis hinzurechnen </t>
  </si>
  <si>
    <t xml:space="preserve">maximal </t>
  </si>
  <si>
    <t>20,075 v. H. Sozialversicherungs-anteil (bis zur Beitrags-bemessungsgrenze von 4 837,50 Euro in der Kranken- und Pflegeversicherung)</t>
  </si>
  <si>
    <t xml:space="preserve"> </t>
  </si>
  <si>
    <t>davon für Krankenversicherung</t>
  </si>
  <si>
    <t>7,95 v. H.</t>
  </si>
  <si>
    <t>bis zur Beitrags-bemessungsgrenze von 4 837,50 Euro</t>
  </si>
  <si>
    <t xml:space="preserve">davon für Pflegeversicherung </t>
  </si>
  <si>
    <t>1,525 v. H.</t>
  </si>
  <si>
    <t>davon für Rentenversicherung</t>
  </si>
  <si>
    <t>9,3 v. H.</t>
  </si>
  <si>
    <t xml:space="preserve">davon für </t>
  </si>
  <si>
    <t xml:space="preserve">Arbeitslosen-versicherung </t>
  </si>
  <si>
    <t>1,3 v. H.</t>
  </si>
  <si>
    <r>
      <t>Summe</t>
    </r>
    <r>
      <rPr>
        <sz val="8"/>
        <color theme="1"/>
        <rFont val="Arial"/>
        <family val="2"/>
      </rPr>
      <t> </t>
    </r>
  </si>
  <si>
    <t>gerundet</t>
  </si>
  <si>
    <t>Basis-Pauschalwert Stunde</t>
  </si>
  <si>
    <t>(Basis-Pauschalwert Monat/ 174 Stunden)</t>
  </si>
  <si>
    <t xml:space="preserve">Bei Nachweis hinzurechnen maximal </t>
  </si>
  <si>
    <t xml:space="preserve">20,075 v. H. Sozialversicherungs-anteil (bis zur Beitrags-bemessungsgrenze von 4 837,50 Euro/ 174 Stunden pro Monat in der </t>
  </si>
  <si>
    <t>Kranken- und Pflegeversicherung)</t>
  </si>
  <si>
    <t>bis zur Beitrags-bemessungsgrenze von 4 837,50 Euro/ 174 Stunden pro Monat</t>
  </si>
  <si>
    <t xml:space="preserve">1,525 v. H. </t>
  </si>
  <si>
    <t xml:space="preserve">1,3 v. H. </t>
  </si>
  <si>
    <t>Summe</t>
  </si>
  <si>
    <t>Art der Zahlung bzw. Gehaltsbestandteil *</t>
  </si>
  <si>
    <t>Anteil im Vorhaben in %</t>
  </si>
  <si>
    <t>förderfähige Stunden, die ausschließlich für das Vorhaben  getätigt wurden lt. Stundennachweis</t>
  </si>
  <si>
    <t>Betrag **</t>
  </si>
  <si>
    <t xml:space="preserve">förderfähige Ausgaben lt. Kunde </t>
  </si>
  <si>
    <t>* Anzugeben ist das reguläre Monatsgehalt. Einmal-/Sonderzahlungen sind in einer separaten Zeile aufzuführen.</t>
  </si>
  <si>
    <r>
      <t xml:space="preserve">** Anzugeben ist der Betrag, für den eine Förderung beansprucht wird. </t>
    </r>
    <r>
      <rPr>
        <b/>
        <sz val="8"/>
        <rFont val="Arial"/>
        <family val="2"/>
      </rPr>
      <t>Förderfähig</t>
    </r>
    <r>
      <rPr>
        <sz val="8"/>
        <rFont val="Arial"/>
        <family val="2"/>
      </rPr>
      <t xml:space="preserve"> sind nur Ausgaben für Leistungen, die tatsächlich im Rahmen des Vorhabens angefallen sind. </t>
    </r>
    <r>
      <rPr>
        <b/>
        <sz val="8"/>
        <rFont val="Arial"/>
        <family val="2"/>
      </rPr>
      <t xml:space="preserve">Nicht förderfähig </t>
    </r>
    <r>
      <rPr>
        <sz val="8"/>
        <rFont val="Arial"/>
        <family val="2"/>
      </rPr>
      <t>sind insbesondere Ausgaben, die lt. Zuweisungsschreiben / Zuwendungsbescheid / Förderrichtlinie/ Fördergrundsätze ausgeschlossen sind und/oder Personal finanziell besser stellen als vergleichbare Landesbedienstete. Zu berücksichtigen sind auch evt. Erstattungen durch die Krankenkassen.</t>
    </r>
  </si>
  <si>
    <t xml:space="preserve">wenn abweichend dann hier eintragen </t>
  </si>
  <si>
    <t>Hinweis: Bitte geben Sie hier ausschließlich die Zahlen ohne Trennung an. Das Format wird automatisch dargestellt.</t>
  </si>
  <si>
    <t xml:space="preserve">Abrechnungs-zeitraum </t>
  </si>
  <si>
    <t>Gesamtübersicht zmN für ZE</t>
  </si>
  <si>
    <t>bisher nachgewiesene Ausgaben</t>
  </si>
  <si>
    <t>mit diesem AZA nachgewiesen</t>
  </si>
  <si>
    <t>bisher ausgezahlter Zuschuss</t>
  </si>
  <si>
    <t>davon mit diesem AZA ausgezahlter Zuschuss</t>
  </si>
  <si>
    <t>noch ausstehende / offene Ausgaben</t>
  </si>
  <si>
    <t>mgl. ausstehende Zuschusszahlungen</t>
  </si>
  <si>
    <t>Publizität</t>
  </si>
  <si>
    <t>Prüfkriterium</t>
  </si>
  <si>
    <t>Risikoprüffeld</t>
  </si>
  <si>
    <t xml:space="preserve">2. risikobasierte Kriterien (ggf. getrennt nach Personal und Sachausgaben und auch kürzer fassen) </t>
  </si>
  <si>
    <t xml:space="preserve">2.1 Sachausgaben </t>
  </si>
  <si>
    <t xml:space="preserve">2.2 Personalausgaben </t>
  </si>
  <si>
    <t>Tiefenprüfung</t>
  </si>
  <si>
    <t>1. Tiefenprüfung</t>
  </si>
  <si>
    <t>risikobasierte_Kriterien</t>
  </si>
  <si>
    <t xml:space="preserve">zahlenbasierte_Kriterien </t>
  </si>
  <si>
    <r>
      <t xml:space="preserve">Fördersatz indirekte Ausgaben
</t>
    </r>
    <r>
      <rPr>
        <i/>
        <sz val="9"/>
        <color indexed="8"/>
        <rFont val="Arial"/>
        <family val="2"/>
      </rPr>
      <t>(gem. Zuwendungsbescheid)</t>
    </r>
  </si>
  <si>
    <r>
      <t xml:space="preserve">Fördersatz 
</t>
    </r>
    <r>
      <rPr>
        <i/>
        <sz val="9"/>
        <color indexed="8"/>
        <rFont val="Arial"/>
        <family val="2"/>
      </rPr>
      <t>(gem. Zuwendungsbescheid)</t>
    </r>
  </si>
  <si>
    <r>
      <t xml:space="preserve">Betrag </t>
    </r>
    <r>
      <rPr>
        <sz val="11"/>
        <color theme="1"/>
        <rFont val="Calibri"/>
        <family val="2"/>
        <scheme val="minor"/>
      </rPr>
      <t>(in Euro)</t>
    </r>
  </si>
  <si>
    <t xml:space="preserve">3. zahlenbasierte Kriterien </t>
  </si>
  <si>
    <t>1.1 Das entsprechende Los befindet sich derzeit in Vergabetiefenprüfung</t>
  </si>
  <si>
    <t>2.1.1 Die Angaben im zahlenmäßigen Nachweis sind unvollständig.</t>
  </si>
  <si>
    <t>2.1.2 Die Angaben im zahlenmäßigen Nachweis sind nicht plausibel.</t>
  </si>
  <si>
    <t>2.1.3 Die Angaben des Zahlungsempfängers / Rechnungslegers wecken Zweifel an der rechtmäßigen Verwendung der Mittel.</t>
  </si>
  <si>
    <t>2.1.4 Aus den Angaben des Zuwendungsempfängers im Verwendungszweck des zahlenmäßigen Nachweises ergeben sich Hinweise auf einen unklaren Bezug zum Vorhaben.</t>
  </si>
  <si>
    <t>2.1.5 Aus den Angaben des Zuwendungsempfängers im Verwendungszweck des zahlenmäßigen Nachweises ergeben sich Hinweise auf eine Nichtförderfähigkeit der Ausgaben.</t>
  </si>
  <si>
    <t>2.1.6 Das Rechnungsdatum liegt im engen zeitlichen Zusammenhang mit dem Vorhabenbeginn (vorzeitiger MB).</t>
  </si>
  <si>
    <t>2.1.7 Der Zahlungsbetrag weicht vom Rechnungsbetrag ab.</t>
  </si>
  <si>
    <t>2.1.8 Ausgaben-Kostengruppe war nicht Antragsgegenstand, bzw. Gegenstand eines Änderungsantrages</t>
  </si>
  <si>
    <t>2.1.9 Finanzierungsbaustein (Mietkauf, Leasing o.ä.) nicht Antragsgegenstand, bzw. Gegenstand eines Änderungsantrages</t>
  </si>
  <si>
    <t>2.1.10 Sonstige Auffälligkeiten (Sachausgaben)</t>
  </si>
  <si>
    <t>2.2.1 Die Angaben im zahlenmäßigen Nachweis sind unvollständig.</t>
  </si>
  <si>
    <t>2.2.2 Die Angaben im zahlenmäßigen Nachweis sind nicht plausibel.</t>
  </si>
  <si>
    <t>2.2.3 Abrechnungszeitraum liegt nicht innerhalb des Projektzeitraumes.</t>
  </si>
  <si>
    <t>2.2.4 Die abgerechneten Ausgaben je Teilnehmer weichen deutlich von vorherigen Zahlungen ab (Weihnachtsgeld etc.)</t>
  </si>
  <si>
    <t xml:space="preserve">2.2.5 Sonstige Auffälligkeiten </t>
  </si>
  <si>
    <t xml:space="preserve">3.1 Auswahl wertmäßig größte Position aus jeder Ausgaben- bzw. Kostengruppe </t>
  </si>
  <si>
    <t>3.2 Auswahl wertmäßig kleinste Position aus jeder Ausgaben- bzw. Kostengruppe</t>
  </si>
  <si>
    <t>3.3 Auswahl wertmäßig zweitgrößte Position aus jeder Ausgaben- bzw. Kostengruppe.</t>
  </si>
  <si>
    <t>3.4 Auswahl wertmäßig zweitkleinste Position aus jeder Ausgaben- bzw. Kostengruppe.</t>
  </si>
  <si>
    <t>3.5 Auswahl wertmäßig drittgrößte Position aus jeder Ausgaben- bzw. Kostengruppe.</t>
  </si>
  <si>
    <t>3.6 Auswahl wertmäßig drittkleinste Position aus jeder Ausgaben- bzw. Kostengruppe.</t>
  </si>
  <si>
    <t>Hinweis: Bitte reichen Sie spätestens mit dem 1. Auszahlungsantrag den Publizitätsnachweis gem. Zuwendungsbescheid/ Zuweisungsschreiben ein.</t>
  </si>
  <si>
    <t>Kürzungsgründe</t>
  </si>
  <si>
    <t>Investitionsort nicht ersichtlich bzw. Lieferanschrift ≠ Investitionsort</t>
  </si>
  <si>
    <t>Ausgaben ohne Originalbeleg</t>
  </si>
  <si>
    <t>Ausgaben ohne Nachweis</t>
  </si>
  <si>
    <t xml:space="preserve">Ausgaben ohne Kontoauszug </t>
  </si>
  <si>
    <t>Zahlbetrag lt.  Kontoauszug bzw. Zahlungsnachweis</t>
  </si>
  <si>
    <t>Korrektur des Rechnungsbetrages</t>
  </si>
  <si>
    <t xml:space="preserve">abzgl. Skonto, Boni, Rabatte lt. Zuwendungsbescheid </t>
  </si>
  <si>
    <t>Grundstücks- u. Baunebenkosten, Beratungskosten als Bestandteil der Baunebenkosten</t>
  </si>
  <si>
    <t>Kürzung wg. Vergabeverstoß (Angabe in %)</t>
  </si>
  <si>
    <t>Sonstiges</t>
  </si>
  <si>
    <t xml:space="preserve">Kürzung wg. Nichteinhaltung Publizitätsvorschriften </t>
  </si>
  <si>
    <t>nicht dem Projekt / Zuwendungszweck zuordenbar</t>
  </si>
  <si>
    <t>Zahlungsbetrag lt. Rechnung</t>
  </si>
  <si>
    <t>nff Positionen aus der Rechnung</t>
  </si>
  <si>
    <t xml:space="preserve">nff. lt. Prüfbericht vom BLSA bzw. anderer Prüfstellen </t>
  </si>
  <si>
    <t>Rechnungsgegenstand nicht Antragsgegenstand</t>
  </si>
  <si>
    <t>Einzelansatzüberschreitung über 20%</t>
  </si>
  <si>
    <t>abz.Mehrwertsteuer, da Nettoförderung</t>
  </si>
  <si>
    <t>Rechnung bzw. Leistungserbringung nach Ende des Bewilligungszeitraumes</t>
  </si>
  <si>
    <t xml:space="preserve">Bezuschussung dieser Investitionen vorerst gesperrt </t>
  </si>
  <si>
    <t>fehlerhafte Ermittlung der Einheiten / Bemessungsgrundlage</t>
  </si>
  <si>
    <t xml:space="preserve">nff. Wg. Doppelförderung </t>
  </si>
  <si>
    <t>Nichteinhaltung Besserstellungsverbot</t>
  </si>
  <si>
    <t>Rundungsfehler</t>
  </si>
  <si>
    <t>Kürzung entsprechend Bewilligung</t>
  </si>
  <si>
    <t>nff. wg. Nichteinhaltung BRKGVwV</t>
  </si>
  <si>
    <t>förderfähige Ausgaben lt. Prüfung  IB</t>
  </si>
  <si>
    <t>Spalte32</t>
  </si>
  <si>
    <r>
      <t>Kostengruppe
(</t>
    </r>
    <r>
      <rPr>
        <sz val="8"/>
        <color theme="1"/>
        <rFont val="Arial"/>
        <family val="2"/>
      </rPr>
      <t>sofern gem. Bescheid anzugeben)</t>
    </r>
  </si>
  <si>
    <t>KG 100</t>
  </si>
  <si>
    <t>KG 200</t>
  </si>
  <si>
    <t>KG 300</t>
  </si>
  <si>
    <t>KG 400</t>
  </si>
  <si>
    <t>KG 500</t>
  </si>
  <si>
    <t>KG 600</t>
  </si>
  <si>
    <t>KG 700</t>
  </si>
  <si>
    <t>Kostengruppe/ davon</t>
  </si>
  <si>
    <t xml:space="preserve">Programm: BRAFO Netzwerkstelle
zahlenmäßiger Nachweis - Anlage 1 zum Auszahlungsantrag Nr. </t>
  </si>
  <si>
    <t>Dienstreisen des Projektpersonals</t>
  </si>
  <si>
    <t>Lehrgänge und Leistungen externer Einrichtungen</t>
  </si>
  <si>
    <t>Miet- und Leasingausgaben</t>
  </si>
  <si>
    <t>Geringwertige Wirtschaftsgüter</t>
  </si>
  <si>
    <t>Öffentlichkeitsarbeit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</si>
</sst>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 #,##0.00\ &quot;€&quot;_-;\-* #,##0.00\ &quot;€&quot;_-;_-* &quot;-&quot;??\ &quot;€&quot;_-;_-@_-"/>
    <numFmt numFmtId="43" formatCode="_-* #,##0.00_-;\-* #,##0.00_-;_-* &quot;-&quot;??_-;_-@_-"/>
    <numFmt numFmtId="164" formatCode="&quot;ZS/&quot;\ 0000&quot;/&quot;\ 00&quot;/&quot;\ 000000"/>
    <numFmt numFmtId="165" formatCode="mm\ \/\ yyyy"/>
    <numFmt numFmtId="166" formatCode="_(* #,##0.00_);_(* \(#,##0.00\);_(* &quot;-&quot;??_);_(@_)"/>
    <numFmt numFmtId="167" formatCode="#,##0.00\ &quot;€&quot;"/>
    <numFmt numFmtId="168" formatCode="&quot;ZS/ &quot;0000&quot;/ &quot;00&quot;/ &quot;000000"/>
    <numFmt numFmtId="169" formatCode="mm\/yyyy"/>
  </numFmts>
  <fonts count="38"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0"/>
      <name val="Arial"/>
      <family val="2"/>
    </font>
    <font>
      <sz val="11"/>
      <name val="Arial"/>
      <family val="2"/>
    </font>
    <font>
      <b/>
      <sz val="12"/>
      <name val="Arial"/>
      <family val="2"/>
    </font>
    <font>
      <sz val="11"/>
      <color theme="1"/>
      <name val="Arial"/>
      <family val="2"/>
    </font>
    <font>
      <b/>
      <sz val="11"/>
      <name val="Arial"/>
      <family val="2"/>
    </font>
    <font>
      <sz val="10"/>
      <name val="Arial"/>
      <family val="2"/>
    </font>
    <font>
      <b/>
      <sz val="9"/>
      <name val="Arial"/>
      <family val="2"/>
    </font>
    <font>
      <b/>
      <sz val="8"/>
      <name val="Arial"/>
      <family val="2"/>
    </font>
    <font>
      <b/>
      <i/>
      <sz val="11"/>
      <name val="Arial"/>
      <family val="2"/>
    </font>
    <font>
      <sz val="9"/>
      <name val="Arial"/>
      <family val="2"/>
    </font>
    <font>
      <i/>
      <sz val="11"/>
      <name val="Arial"/>
      <family val="2"/>
    </font>
    <font>
      <sz val="8"/>
      <name val="Arial"/>
      <family val="2"/>
    </font>
    <font>
      <b/>
      <sz val="11"/>
      <color theme="1"/>
      <name val="Arial"/>
      <family val="2"/>
    </font>
    <font>
      <b/>
      <sz val="12"/>
      <color theme="1"/>
      <name val="Arial"/>
      <family val="2"/>
    </font>
    <font>
      <sz val="9"/>
      <color theme="1"/>
      <name val="Arial"/>
      <family val="2"/>
    </font>
    <font>
      <b/>
      <sz val="9"/>
      <color theme="1"/>
      <name val="Arial"/>
      <family val="2"/>
    </font>
    <font>
      <i/>
      <sz val="9"/>
      <color indexed="8"/>
      <name val="Arial"/>
      <family val="2"/>
    </font>
    <font>
      <b/>
      <i/>
      <sz val="9"/>
      <color theme="1"/>
      <name val="Arial"/>
      <family val="2"/>
    </font>
    <font>
      <sz val="9"/>
      <color indexed="8"/>
      <name val="Arial"/>
      <family val="2"/>
    </font>
    <font>
      <i/>
      <sz val="11"/>
      <color theme="1"/>
      <name val="Arial"/>
      <family val="2"/>
    </font>
    <font>
      <i/>
      <sz val="9"/>
      <color theme="1"/>
      <name val="Arial"/>
      <family val="2"/>
    </font>
    <font>
      <sz val="11"/>
      <color rgb="FFFF0000"/>
      <name val="Arial"/>
      <family val="2"/>
    </font>
    <font>
      <b/>
      <sz val="8"/>
      <color theme="1"/>
      <name val="Arial"/>
      <family val="2"/>
    </font>
    <font>
      <b/>
      <u/>
      <sz val="8"/>
      <color indexed="8"/>
      <name val="Arial"/>
      <family val="2"/>
    </font>
    <font>
      <b/>
      <sz val="8"/>
      <color indexed="8"/>
      <name val="Arial"/>
      <family val="2"/>
    </font>
    <font>
      <sz val="8"/>
      <color indexed="8"/>
      <name val="Arial"/>
      <family val="2"/>
    </font>
    <font>
      <sz val="8"/>
      <color theme="1"/>
      <name val="Arial"/>
      <family val="2"/>
    </font>
    <font>
      <sz val="11"/>
      <color rgb="FF0070C0"/>
      <name val="Arial"/>
      <family val="2"/>
    </font>
    <font>
      <b/>
      <sz val="8"/>
      <color indexed="10"/>
      <name val="Arial"/>
      <family val="2"/>
    </font>
    <font>
      <b/>
      <i/>
      <u val="singleAccounting"/>
      <sz val="9"/>
      <name val="Arial"/>
      <family val="2"/>
    </font>
    <font>
      <b/>
      <u val="singleAccounting"/>
      <sz val="9"/>
      <color theme="1"/>
      <name val="Arial"/>
      <family val="2"/>
    </font>
    <font>
      <sz val="11"/>
      <name val="Calibri"/>
      <family val="2"/>
      <scheme val="minor"/>
    </font>
    <font>
      <sz val="10"/>
      <color theme="1"/>
      <name val="Arial"/>
      <family val="2"/>
    </font>
    <font>
      <b/>
      <sz val="10"/>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D9D9D9"/>
        <bgColor indexed="64"/>
      </patternFill>
    </fill>
  </fills>
  <borders count="31">
    <border>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theme="0" tint="-0.249977111117893"/>
      </left>
      <right style="thin">
        <color theme="0" tint="-0.249977111117893"/>
      </right>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0"/>
    <xf numFmtId="0" fontId="9" fillId="0" borderId="0"/>
  </cellStyleXfs>
  <cellXfs count="377">
    <xf numFmtId="0" fontId="0" fillId="0" borderId="0" xfId="0"/>
    <xf numFmtId="0" fontId="0" fillId="4" borderId="0" xfId="0" applyFill="1"/>
    <xf numFmtId="0" fontId="0" fillId="4" borderId="0" xfId="0" applyFill="1" applyAlignment="1">
      <alignment horizontal="right"/>
    </xf>
    <xf numFmtId="0" fontId="0" fillId="4" borderId="0" xfId="0" applyFill="1" applyAlignment="1">
      <alignment vertical="top"/>
    </xf>
    <xf numFmtId="1" fontId="8" fillId="5" borderId="2" xfId="0" applyNumberFormat="1" applyFont="1" applyFill="1" applyBorder="1" applyAlignment="1" applyProtection="1">
      <alignment horizontal="center"/>
      <protection locked="0"/>
    </xf>
    <xf numFmtId="0" fontId="16" fillId="0" borderId="0" xfId="0" applyFont="1" applyBorder="1" applyAlignment="1" applyProtection="1">
      <alignment horizontal="right"/>
    </xf>
    <xf numFmtId="14" fontId="8" fillId="5" borderId="2" xfId="0" applyNumberFormat="1" applyFont="1" applyFill="1" applyBorder="1" applyAlignment="1" applyProtection="1">
      <alignment horizontal="center"/>
      <protection locked="0"/>
    </xf>
    <xf numFmtId="0" fontId="17" fillId="4" borderId="0" xfId="0" applyFont="1" applyFill="1" applyBorder="1" applyAlignment="1" applyProtection="1">
      <alignment horizontal="center" vertical="center" wrapText="1"/>
    </xf>
    <xf numFmtId="0" fontId="12" fillId="5" borderId="2" xfId="4" applyFont="1" applyFill="1" applyBorder="1" applyAlignment="1" applyProtection="1">
      <alignment horizontal="left" vertical="top" wrapText="1"/>
    </xf>
    <xf numFmtId="0" fontId="7" fillId="4" borderId="0" xfId="0" applyFont="1" applyFill="1" applyProtection="1"/>
    <xf numFmtId="0" fontId="7" fillId="4" borderId="0" xfId="0" applyFont="1" applyFill="1" applyAlignment="1" applyProtection="1">
      <alignment vertical="top"/>
    </xf>
    <xf numFmtId="0" fontId="0" fillId="0" borderId="0" xfId="0" applyAlignment="1">
      <alignment vertical="top"/>
    </xf>
    <xf numFmtId="14" fontId="0" fillId="0" borderId="0" xfId="0" applyNumberFormat="1" applyAlignment="1">
      <alignment vertical="top"/>
    </xf>
    <xf numFmtId="0" fontId="8" fillId="4" borderId="0" xfId="0" applyFont="1" applyFill="1" applyBorder="1" applyProtection="1"/>
    <xf numFmtId="0" fontId="8" fillId="4" borderId="0" xfId="0" applyFont="1" applyFill="1" applyBorder="1" applyAlignment="1" applyProtection="1">
      <alignment horizontal="right"/>
    </xf>
    <xf numFmtId="0" fontId="8" fillId="4" borderId="0" xfId="0" applyFont="1" applyFill="1" applyBorder="1" applyAlignment="1" applyProtection="1">
      <alignment horizontal="center"/>
    </xf>
    <xf numFmtId="0" fontId="7" fillId="4" borderId="0" xfId="0" applyFont="1" applyFill="1" applyBorder="1" applyProtection="1"/>
    <xf numFmtId="0" fontId="14" fillId="0" borderId="3" xfId="0" applyFont="1" applyBorder="1" applyAlignment="1" applyProtection="1">
      <alignment wrapText="1"/>
    </xf>
    <xf numFmtId="0" fontId="12" fillId="4" borderId="0" xfId="0" applyFont="1" applyFill="1" applyAlignment="1" applyProtection="1">
      <alignment wrapText="1"/>
    </xf>
    <xf numFmtId="0" fontId="12" fillId="0" borderId="0" xfId="0" applyFont="1" applyAlignment="1" applyProtection="1">
      <alignment wrapText="1"/>
    </xf>
    <xf numFmtId="0" fontId="14" fillId="4" borderId="0" xfId="0" applyFont="1" applyFill="1" applyBorder="1" applyAlignment="1" applyProtection="1">
      <alignment wrapText="1"/>
    </xf>
    <xf numFmtId="0" fontId="17" fillId="4" borderId="0" xfId="0" applyFont="1" applyFill="1" applyBorder="1" applyAlignment="1" applyProtection="1">
      <alignment vertical="center" wrapText="1"/>
    </xf>
    <xf numFmtId="0" fontId="17" fillId="4" borderId="0" xfId="0" applyFont="1" applyFill="1" applyBorder="1" applyAlignment="1" applyProtection="1">
      <alignment vertical="top" wrapText="1"/>
    </xf>
    <xf numFmtId="0" fontId="16" fillId="0" borderId="0" xfId="0" applyFont="1" applyBorder="1" applyAlignment="1" applyProtection="1">
      <alignment horizontal="center" vertical="center" wrapText="1"/>
    </xf>
    <xf numFmtId="0" fontId="8" fillId="4" borderId="0" xfId="0" applyFont="1" applyFill="1" applyBorder="1" applyAlignment="1" applyProtection="1">
      <alignment horizontal="right" vertical="center"/>
    </xf>
    <xf numFmtId="0" fontId="8" fillId="4" borderId="0" xfId="0" applyFont="1" applyFill="1" applyBorder="1" applyAlignment="1" applyProtection="1"/>
    <xf numFmtId="0" fontId="7" fillId="4" borderId="0" xfId="0" applyFont="1" applyFill="1" applyBorder="1" applyAlignment="1" applyProtection="1">
      <alignment horizontal="right"/>
    </xf>
    <xf numFmtId="14" fontId="8" fillId="4" borderId="0" xfId="0" applyNumberFormat="1" applyFont="1" applyFill="1" applyBorder="1" applyAlignment="1" applyProtection="1"/>
    <xf numFmtId="0" fontId="18" fillId="4" borderId="0" xfId="0" applyFont="1" applyFill="1" applyBorder="1" applyProtection="1"/>
    <xf numFmtId="14" fontId="8" fillId="4" borderId="0" xfId="0" applyNumberFormat="1" applyFont="1" applyFill="1" applyBorder="1" applyAlignment="1" applyProtection="1">
      <alignment horizontal="right"/>
    </xf>
    <xf numFmtId="0" fontId="8" fillId="4" borderId="0" xfId="0" applyFont="1" applyFill="1" applyAlignment="1" applyProtection="1">
      <alignment horizontal="right"/>
    </xf>
    <xf numFmtId="0" fontId="8" fillId="4" borderId="0" xfId="0" applyNumberFormat="1" applyFont="1" applyFill="1" applyBorder="1" applyAlignment="1" applyProtection="1">
      <alignment horizontal="center" vertical="top"/>
    </xf>
    <xf numFmtId="0" fontId="8" fillId="4" borderId="0" xfId="0" applyFont="1" applyFill="1" applyBorder="1" applyAlignment="1" applyProtection="1">
      <alignment horizontal="right" vertical="center" wrapText="1"/>
    </xf>
    <xf numFmtId="0" fontId="8" fillId="4" borderId="0" xfId="0" applyNumberFormat="1" applyFont="1" applyFill="1" applyBorder="1" applyAlignment="1" applyProtection="1">
      <alignment horizontal="center"/>
    </xf>
    <xf numFmtId="0" fontId="7" fillId="0" borderId="0" xfId="0" applyFont="1" applyBorder="1" applyProtection="1"/>
    <xf numFmtId="0" fontId="16" fillId="4" borderId="0" xfId="0" applyFont="1" applyFill="1" applyBorder="1" applyAlignment="1" applyProtection="1">
      <alignment horizontal="right"/>
    </xf>
    <xf numFmtId="0" fontId="12" fillId="4" borderId="0" xfId="0" applyFont="1" applyFill="1" applyBorder="1" applyProtection="1"/>
    <xf numFmtId="0" fontId="0" fillId="4" borderId="0" xfId="0" applyFill="1" applyBorder="1" applyAlignment="1" applyProtection="1">
      <alignment horizontal="right"/>
    </xf>
    <xf numFmtId="0" fontId="19" fillId="4" borderId="2" xfId="0" applyFont="1" applyFill="1" applyBorder="1" applyAlignment="1" applyProtection="1">
      <alignment vertical="center" wrapText="1"/>
    </xf>
    <xf numFmtId="9" fontId="10" fillId="4" borderId="2" xfId="2" applyFont="1" applyFill="1" applyBorder="1" applyAlignment="1" applyProtection="1">
      <alignment horizontal="center" wrapText="1"/>
    </xf>
    <xf numFmtId="0" fontId="0" fillId="4" borderId="0" xfId="0" applyFill="1" applyBorder="1" applyProtection="1"/>
    <xf numFmtId="0" fontId="21" fillId="0" borderId="2"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7" fillId="4" borderId="0" xfId="0" applyFont="1" applyFill="1" applyBorder="1" applyAlignment="1" applyProtection="1"/>
    <xf numFmtId="0" fontId="19" fillId="4" borderId="2" xfId="0" applyFont="1" applyFill="1" applyBorder="1" applyAlignment="1" applyProtection="1">
      <alignment horizontal="left" vertical="center" wrapText="1"/>
    </xf>
    <xf numFmtId="4" fontId="13" fillId="5" borderId="2" xfId="0" applyNumberFormat="1" applyFont="1" applyFill="1" applyBorder="1" applyAlignment="1" applyProtection="1">
      <alignment horizontal="right"/>
      <protection locked="0"/>
    </xf>
    <xf numFmtId="4" fontId="13" fillId="4" borderId="2" xfId="0" applyNumberFormat="1" applyFont="1" applyFill="1" applyBorder="1" applyAlignment="1" applyProtection="1">
      <alignment horizontal="right"/>
    </xf>
    <xf numFmtId="4" fontId="18" fillId="4" borderId="0" xfId="0" applyNumberFormat="1" applyFont="1" applyFill="1" applyBorder="1" applyProtection="1"/>
    <xf numFmtId="0" fontId="7" fillId="4" borderId="0" xfId="0" applyFont="1" applyFill="1" applyBorder="1" applyAlignment="1" applyProtection="1">
      <alignment horizontal="left"/>
    </xf>
    <xf numFmtId="0" fontId="18" fillId="4" borderId="0" xfId="0" applyFont="1" applyFill="1" applyBorder="1" applyAlignment="1" applyProtection="1"/>
    <xf numFmtId="0" fontId="18" fillId="4" borderId="0" xfId="0" applyFont="1" applyFill="1" applyBorder="1" applyAlignment="1" applyProtection="1">
      <alignment horizontal="right"/>
    </xf>
    <xf numFmtId="0" fontId="19" fillId="0" borderId="2" xfId="0" applyFont="1" applyFill="1" applyBorder="1" applyAlignment="1" applyProtection="1">
      <alignment horizontal="left" vertical="center" wrapText="1"/>
    </xf>
    <xf numFmtId="4" fontId="19" fillId="0" borderId="2" xfId="0" applyNumberFormat="1" applyFont="1" applyFill="1" applyBorder="1" applyAlignment="1" applyProtection="1">
      <alignment vertical="center" wrapText="1"/>
    </xf>
    <xf numFmtId="4" fontId="10" fillId="0" borderId="2" xfId="0" applyNumberFormat="1" applyFont="1" applyFill="1" applyBorder="1" applyAlignment="1" applyProtection="1">
      <alignment vertical="center" wrapText="1"/>
    </xf>
    <xf numFmtId="0" fontId="18" fillId="4" borderId="0" xfId="0" applyFont="1" applyFill="1" applyProtection="1"/>
    <xf numFmtId="0" fontId="18" fillId="4" borderId="0" xfId="0" applyFont="1" applyFill="1" applyAlignment="1" applyProtection="1">
      <alignment horizontal="left"/>
    </xf>
    <xf numFmtId="4" fontId="13" fillId="0" borderId="2" xfId="0" applyNumberFormat="1" applyFont="1" applyFill="1" applyBorder="1" applyAlignment="1" applyProtection="1">
      <alignment horizontal="right"/>
      <protection locked="0"/>
    </xf>
    <xf numFmtId="0" fontId="0" fillId="0" borderId="0" xfId="0" applyAlignment="1">
      <alignment horizontal="right"/>
    </xf>
    <xf numFmtId="0" fontId="7" fillId="0" borderId="0" xfId="0" applyFont="1" applyProtection="1">
      <protection hidden="1"/>
    </xf>
    <xf numFmtId="0" fontId="8" fillId="4" borderId="0" xfId="0" applyFont="1" applyFill="1" applyBorder="1" applyAlignment="1" applyProtection="1">
      <alignment horizontal="left"/>
      <protection hidden="1"/>
    </xf>
    <xf numFmtId="0" fontId="7" fillId="4" borderId="0" xfId="0" applyFont="1" applyFill="1" applyProtection="1">
      <protection hidden="1"/>
    </xf>
    <xf numFmtId="0" fontId="8" fillId="4" borderId="0" xfId="0" applyFont="1" applyFill="1" applyBorder="1" applyAlignment="1" applyProtection="1">
      <alignment horizontal="right"/>
      <protection hidden="1"/>
    </xf>
    <xf numFmtId="0" fontId="7" fillId="4" borderId="0" xfId="0" applyFont="1" applyFill="1" applyBorder="1" applyAlignment="1" applyProtection="1">
      <protection hidden="1"/>
    </xf>
    <xf numFmtId="0" fontId="8" fillId="4" borderId="0" xfId="0" applyNumberFormat="1" applyFont="1" applyFill="1" applyBorder="1" applyAlignment="1" applyProtection="1">
      <alignment horizontal="left"/>
      <protection hidden="1"/>
    </xf>
    <xf numFmtId="0" fontId="7" fillId="4" borderId="0" xfId="0" applyFont="1" applyFill="1" applyBorder="1" applyAlignment="1" applyProtection="1">
      <alignment horizontal="left"/>
      <protection hidden="1"/>
    </xf>
    <xf numFmtId="0" fontId="24" fillId="5" borderId="2" xfId="0" applyNumberFormat="1" applyFont="1" applyFill="1" applyBorder="1" applyAlignment="1" applyProtection="1">
      <alignment vertical="center" wrapText="1"/>
      <protection hidden="1"/>
    </xf>
    <xf numFmtId="0" fontId="6" fillId="4" borderId="0" xfId="0" applyFont="1" applyFill="1" applyBorder="1" applyAlignment="1" applyProtection="1">
      <protection hidden="1"/>
    </xf>
    <xf numFmtId="0" fontId="7" fillId="4" borderId="0" xfId="0" applyFont="1" applyFill="1" applyBorder="1" applyProtection="1">
      <protection hidden="1"/>
    </xf>
    <xf numFmtId="0" fontId="7" fillId="4" borderId="0" xfId="0" applyFont="1" applyFill="1" applyBorder="1" applyAlignment="1" applyProtection="1">
      <alignment vertical="center"/>
      <protection hidden="1"/>
    </xf>
    <xf numFmtId="49" fontId="18" fillId="5" borderId="2" xfId="0" applyNumberFormat="1" applyFont="1" applyFill="1" applyBorder="1" applyAlignment="1" applyProtection="1">
      <alignment vertical="center" wrapText="1"/>
      <protection locked="0" hidden="1"/>
    </xf>
    <xf numFmtId="0" fontId="18" fillId="5" borderId="2" xfId="0" applyNumberFormat="1" applyFont="1" applyFill="1" applyBorder="1" applyAlignment="1" applyProtection="1">
      <alignment vertical="center" wrapText="1"/>
      <protection locked="0" hidden="1"/>
    </xf>
    <xf numFmtId="14" fontId="18" fillId="5" borderId="2" xfId="0" applyNumberFormat="1" applyFont="1" applyFill="1" applyBorder="1" applyAlignment="1" applyProtection="1">
      <alignment vertical="center" wrapText="1"/>
      <protection locked="0" hidden="1"/>
    </xf>
    <xf numFmtId="4" fontId="18" fillId="5" borderId="2" xfId="0" applyNumberFormat="1" applyFont="1" applyFill="1" applyBorder="1" applyAlignment="1" applyProtection="1">
      <alignment vertical="center" wrapText="1"/>
      <protection locked="0" hidden="1"/>
    </xf>
    <xf numFmtId="0" fontId="18" fillId="4" borderId="9" xfId="0" applyFont="1" applyFill="1" applyBorder="1" applyAlignment="1" applyProtection="1">
      <alignment vertical="center" wrapText="1"/>
      <protection locked="0" hidden="1"/>
    </xf>
    <xf numFmtId="49" fontId="18" fillId="5" borderId="5" xfId="0" applyNumberFormat="1" applyFont="1" applyFill="1" applyBorder="1" applyAlignment="1" applyProtection="1">
      <alignment vertical="center" wrapText="1"/>
      <protection locked="0" hidden="1"/>
    </xf>
    <xf numFmtId="0" fontId="18" fillId="5" borderId="5" xfId="0" applyNumberFormat="1" applyFont="1" applyFill="1" applyBorder="1" applyAlignment="1" applyProtection="1">
      <alignment vertical="center" wrapText="1"/>
      <protection locked="0" hidden="1"/>
    </xf>
    <xf numFmtId="14" fontId="18" fillId="5" borderId="5" xfId="0" applyNumberFormat="1" applyFont="1" applyFill="1" applyBorder="1" applyAlignment="1" applyProtection="1">
      <alignment vertical="center" wrapText="1"/>
      <protection locked="0" hidden="1"/>
    </xf>
    <xf numFmtId="4" fontId="18" fillId="5" borderId="5" xfId="0" applyNumberFormat="1" applyFont="1" applyFill="1" applyBorder="1" applyAlignment="1" applyProtection="1">
      <alignment vertical="center" wrapText="1"/>
      <protection locked="0" hidden="1"/>
    </xf>
    <xf numFmtId="0" fontId="18" fillId="4" borderId="11" xfId="0" applyFont="1" applyFill="1" applyBorder="1" applyAlignment="1" applyProtection="1">
      <alignment vertical="center" wrapText="1"/>
      <protection locked="0" hidden="1"/>
    </xf>
    <xf numFmtId="0" fontId="19" fillId="4" borderId="0" xfId="0" applyFont="1" applyFill="1" applyBorder="1" applyAlignment="1" applyProtection="1">
      <alignment vertical="center" wrapText="1"/>
      <protection hidden="1"/>
    </xf>
    <xf numFmtId="4" fontId="19" fillId="4" borderId="0" xfId="0" applyNumberFormat="1" applyFont="1" applyFill="1" applyBorder="1" applyAlignment="1" applyProtection="1">
      <alignment vertical="center" wrapText="1"/>
      <protection hidden="1"/>
    </xf>
    <xf numFmtId="0" fontId="7" fillId="0" borderId="0" xfId="0" applyFont="1" applyBorder="1" applyProtection="1">
      <protection hidden="1"/>
    </xf>
    <xf numFmtId="0" fontId="31" fillId="4" borderId="0" xfId="0" applyNumberFormat="1" applyFont="1" applyFill="1" applyBorder="1" applyAlignment="1" applyProtection="1">
      <alignment horizontal="left"/>
      <protection hidden="1"/>
    </xf>
    <xf numFmtId="0" fontId="31" fillId="4" borderId="0" xfId="0" applyFont="1" applyFill="1" applyBorder="1" applyAlignment="1" applyProtection="1">
      <alignment horizontal="left"/>
      <protection hidden="1"/>
    </xf>
    <xf numFmtId="0" fontId="18" fillId="0" borderId="0" xfId="0" applyFont="1" applyProtection="1">
      <protection hidden="1"/>
    </xf>
    <xf numFmtId="1" fontId="18" fillId="5" borderId="17" xfId="0" applyNumberFormat="1" applyFont="1" applyFill="1" applyBorder="1" applyProtection="1">
      <protection hidden="1"/>
    </xf>
    <xf numFmtId="0" fontId="18" fillId="5" borderId="2" xfId="0" applyFont="1" applyFill="1" applyBorder="1" applyProtection="1">
      <protection hidden="1"/>
    </xf>
    <xf numFmtId="165" fontId="18" fillId="5" borderId="2" xfId="0" applyNumberFormat="1" applyFont="1" applyFill="1" applyBorder="1" applyAlignment="1" applyProtection="1">
      <alignment horizontal="center"/>
      <protection hidden="1"/>
    </xf>
    <xf numFmtId="9" fontId="18" fillId="5" borderId="2" xfId="2" applyFont="1" applyFill="1" applyBorder="1" applyAlignment="1" applyProtection="1">
      <alignment vertical="center" wrapText="1"/>
      <protection hidden="1"/>
    </xf>
    <xf numFmtId="2" fontId="18" fillId="5" borderId="2" xfId="0" applyNumberFormat="1" applyFont="1" applyFill="1" applyBorder="1" applyAlignment="1" applyProtection="1">
      <alignment vertical="center"/>
      <protection hidden="1"/>
    </xf>
    <xf numFmtId="0" fontId="18" fillId="5" borderId="2" xfId="0" applyFont="1" applyFill="1" applyBorder="1" applyAlignment="1" applyProtection="1">
      <alignment horizontal="center"/>
      <protection hidden="1"/>
    </xf>
    <xf numFmtId="0" fontId="18" fillId="5" borderId="2" xfId="0" applyFont="1" applyFill="1" applyBorder="1" applyAlignment="1" applyProtection="1">
      <alignment wrapText="1"/>
      <protection hidden="1"/>
    </xf>
    <xf numFmtId="4" fontId="18" fillId="0" borderId="2" xfId="1" applyNumberFormat="1" applyFont="1" applyBorder="1" applyAlignment="1" applyProtection="1">
      <alignment horizontal="right"/>
      <protection hidden="1"/>
    </xf>
    <xf numFmtId="0" fontId="18" fillId="0" borderId="18" xfId="0" applyFont="1" applyBorder="1" applyProtection="1">
      <protection hidden="1"/>
    </xf>
    <xf numFmtId="1" fontId="18" fillId="5" borderId="17" xfId="0" applyNumberFormat="1" applyFont="1" applyFill="1" applyBorder="1" applyAlignment="1" applyProtection="1">
      <alignment horizontal="center"/>
      <protection locked="0" hidden="1"/>
    </xf>
    <xf numFmtId="0" fontId="18" fillId="5" borderId="2" xfId="0" applyFont="1" applyFill="1" applyBorder="1" applyProtection="1">
      <protection locked="0" hidden="1"/>
    </xf>
    <xf numFmtId="165" fontId="18" fillId="5" borderId="2" xfId="0" applyNumberFormat="1" applyFont="1" applyFill="1" applyBorder="1" applyAlignment="1" applyProtection="1">
      <alignment horizontal="center"/>
      <protection locked="0" hidden="1"/>
    </xf>
    <xf numFmtId="10" fontId="18" fillId="5" borderId="2" xfId="2" applyNumberFormat="1" applyFont="1" applyFill="1" applyBorder="1" applyAlignment="1" applyProtection="1">
      <alignment horizontal="right" wrapText="1"/>
      <protection locked="0" hidden="1"/>
    </xf>
    <xf numFmtId="2" fontId="18" fillId="5" borderId="2" xfId="2" applyNumberFormat="1" applyFont="1" applyFill="1" applyBorder="1" applyAlignment="1" applyProtection="1">
      <alignment horizontal="right" wrapText="1"/>
      <protection locked="0" hidden="1"/>
    </xf>
    <xf numFmtId="2" fontId="18" fillId="5" borderId="2" xfId="0" applyNumberFormat="1" applyFont="1" applyFill="1" applyBorder="1" applyAlignment="1" applyProtection="1">
      <alignment horizontal="right"/>
      <protection locked="0" hidden="1"/>
    </xf>
    <xf numFmtId="0" fontId="18" fillId="5" borderId="2" xfId="0" applyFont="1" applyFill="1" applyBorder="1" applyAlignment="1" applyProtection="1">
      <alignment horizontal="center"/>
      <protection locked="0" hidden="1"/>
    </xf>
    <xf numFmtId="0" fontId="18" fillId="5" borderId="2" xfId="0" applyFont="1" applyFill="1" applyBorder="1" applyAlignment="1" applyProtection="1">
      <alignment wrapText="1"/>
      <protection locked="0" hidden="1"/>
    </xf>
    <xf numFmtId="4" fontId="18" fillId="4" borderId="2" xfId="1" applyNumberFormat="1" applyFont="1" applyFill="1" applyBorder="1" applyAlignment="1" applyProtection="1">
      <alignment horizontal="right"/>
      <protection locked="0" hidden="1"/>
    </xf>
    <xf numFmtId="0" fontId="13" fillId="4" borderId="18" xfId="0" applyFont="1" applyFill="1" applyBorder="1" applyProtection="1">
      <protection locked="0" hidden="1"/>
    </xf>
    <xf numFmtId="1" fontId="18" fillId="5" borderId="19" xfId="0" applyNumberFormat="1" applyFont="1" applyFill="1" applyBorder="1" applyAlignment="1" applyProtection="1">
      <alignment horizontal="center"/>
      <protection locked="0" hidden="1"/>
    </xf>
    <xf numFmtId="0" fontId="18" fillId="5" borderId="20" xfId="0" applyFont="1" applyFill="1" applyBorder="1" applyProtection="1">
      <protection locked="0" hidden="1"/>
    </xf>
    <xf numFmtId="165" fontId="18" fillId="5" borderId="20" xfId="0" applyNumberFormat="1" applyFont="1" applyFill="1" applyBorder="1" applyAlignment="1" applyProtection="1">
      <alignment horizontal="center"/>
      <protection locked="0" hidden="1"/>
    </xf>
    <xf numFmtId="0" fontId="13" fillId="4" borderId="21" xfId="0" applyFont="1" applyFill="1" applyBorder="1" applyProtection="1">
      <protection locked="0" hidden="1"/>
    </xf>
    <xf numFmtId="0" fontId="0" fillId="0" borderId="0" xfId="0" applyProtection="1">
      <protection hidden="1"/>
    </xf>
    <xf numFmtId="4" fontId="8" fillId="3" borderId="4" xfId="0" applyNumberFormat="1" applyFont="1" applyFill="1" applyBorder="1" applyAlignment="1" applyProtection="1">
      <alignment horizontal="right" vertical="center" wrapText="1"/>
      <protection hidden="1"/>
    </xf>
    <xf numFmtId="43" fontId="13" fillId="0" borderId="0" xfId="1" applyFont="1" applyFill="1" applyAlignment="1">
      <alignment vertical="top"/>
    </xf>
    <xf numFmtId="43" fontId="19" fillId="0" borderId="0" xfId="1" applyFont="1" applyFill="1" applyAlignment="1">
      <alignment vertical="top"/>
    </xf>
    <xf numFmtId="43" fontId="18" fillId="0" borderId="0" xfId="1" applyFont="1" applyFill="1" applyAlignment="1">
      <alignment vertical="top"/>
    </xf>
    <xf numFmtId="43" fontId="19" fillId="0" borderId="0" xfId="1" applyFont="1" applyAlignment="1">
      <alignment horizontal="center" vertical="top"/>
    </xf>
    <xf numFmtId="2" fontId="19" fillId="0" borderId="0" xfId="0" applyNumberFormat="1" applyFont="1" applyAlignment="1">
      <alignment horizontal="center"/>
    </xf>
    <xf numFmtId="166" fontId="18" fillId="0" borderId="0" xfId="0" quotePrefix="1" applyNumberFormat="1" applyFont="1" applyAlignment="1">
      <alignment horizontal="center"/>
    </xf>
    <xf numFmtId="167" fontId="18" fillId="0" borderId="0" xfId="1" applyNumberFormat="1" applyFont="1" applyAlignment="1">
      <alignment horizontal="center"/>
    </xf>
    <xf numFmtId="43" fontId="0" fillId="0" borderId="0" xfId="1" applyFont="1"/>
    <xf numFmtId="0" fontId="18" fillId="0" borderId="0" xfId="0" applyFont="1" applyAlignment="1">
      <alignment horizontal="center"/>
    </xf>
    <xf numFmtId="0" fontId="18" fillId="0" borderId="0" xfId="0" applyFont="1" applyAlignment="1">
      <alignment horizontal="right" vertical="center" wrapText="1"/>
    </xf>
    <xf numFmtId="0" fontId="18" fillId="0" borderId="0" xfId="0" applyFont="1"/>
    <xf numFmtId="0" fontId="26" fillId="2" borderId="2" xfId="0" applyFont="1" applyFill="1" applyBorder="1" applyAlignment="1" applyProtection="1">
      <alignment horizontal="center" vertical="center" wrapText="1"/>
      <protection hidden="1"/>
    </xf>
    <xf numFmtId="0" fontId="30" fillId="2" borderId="2" xfId="0" applyFont="1" applyFill="1" applyBorder="1" applyAlignment="1" applyProtection="1">
      <alignment horizontal="center" vertical="center" wrapText="1"/>
      <protection hidden="1"/>
    </xf>
    <xf numFmtId="0" fontId="19" fillId="2" borderId="2" xfId="0" applyFont="1" applyFill="1" applyBorder="1" applyAlignment="1" applyProtection="1">
      <alignment horizontal="left" vertical="center" wrapText="1"/>
    </xf>
    <xf numFmtId="4" fontId="19" fillId="2" borderId="2" xfId="0" applyNumberFormat="1" applyFont="1" applyFill="1" applyBorder="1" applyAlignment="1" applyProtection="1">
      <alignment horizontal="right" vertical="center" wrapText="1"/>
    </xf>
    <xf numFmtId="0" fontId="19" fillId="2" borderId="4" xfId="0" applyFont="1" applyFill="1" applyBorder="1" applyAlignment="1" applyProtection="1">
      <alignment horizontal="left" vertical="center" wrapText="1"/>
    </xf>
    <xf numFmtId="4" fontId="19" fillId="2" borderId="2" xfId="0" applyNumberFormat="1" applyFont="1" applyFill="1" applyBorder="1" applyAlignment="1" applyProtection="1">
      <alignment vertical="center" wrapText="1"/>
    </xf>
    <xf numFmtId="4" fontId="10" fillId="2" borderId="2" xfId="0" applyNumberFormat="1" applyFont="1" applyFill="1" applyBorder="1" applyAlignment="1" applyProtection="1">
      <alignment vertical="center" wrapText="1"/>
    </xf>
    <xf numFmtId="0" fontId="11" fillId="2" borderId="14"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left" vertical="center" wrapText="1"/>
      <protection hidden="1"/>
    </xf>
    <xf numFmtId="0" fontId="11" fillId="2" borderId="15" xfId="0" applyFont="1" applyFill="1" applyBorder="1" applyAlignment="1" applyProtection="1">
      <alignment horizontal="center" vertical="center" wrapText="1"/>
      <protection hidden="1"/>
    </xf>
    <xf numFmtId="0" fontId="11" fillId="2" borderId="16" xfId="0" applyFont="1" applyFill="1" applyBorder="1" applyAlignment="1" applyProtection="1">
      <alignment horizontal="center" vertical="center" wrapText="1"/>
      <protection hidden="1"/>
    </xf>
    <xf numFmtId="4" fontId="8" fillId="2" borderId="4" xfId="0" applyNumberFormat="1" applyFont="1" applyFill="1" applyBorder="1" applyAlignment="1" applyProtection="1">
      <alignment horizontal="right" vertical="center" wrapText="1"/>
      <protection hidden="1"/>
    </xf>
    <xf numFmtId="0" fontId="0" fillId="2" borderId="2" xfId="0" applyFill="1" applyBorder="1"/>
    <xf numFmtId="0" fontId="0" fillId="0" borderId="2" xfId="0" applyBorder="1"/>
    <xf numFmtId="0" fontId="0" fillId="0" borderId="2" xfId="0" applyBorder="1" applyAlignment="1">
      <alignment horizontal="left" vertical="top"/>
    </xf>
    <xf numFmtId="0" fontId="7" fillId="0" borderId="0" xfId="0" applyFont="1" applyProtection="1"/>
    <xf numFmtId="0" fontId="8" fillId="0" borderId="0" xfId="0" applyFont="1" applyFill="1" applyBorder="1" applyAlignment="1" applyProtection="1">
      <alignment horizontal="left"/>
    </xf>
    <xf numFmtId="0" fontId="8" fillId="0" borderId="13" xfId="0" applyFont="1" applyFill="1" applyBorder="1" applyAlignment="1" applyProtection="1">
      <alignment horizontal="left"/>
    </xf>
    <xf numFmtId="0" fontId="7" fillId="0" borderId="0" xfId="0" applyFont="1" applyFill="1" applyProtection="1"/>
    <xf numFmtId="0" fontId="8" fillId="4" borderId="0" xfId="0" applyFont="1" applyFill="1" applyBorder="1" applyAlignment="1" applyProtection="1">
      <alignment horizontal="left"/>
    </xf>
    <xf numFmtId="0" fontId="8" fillId="4" borderId="0" xfId="0" applyNumberFormat="1" applyFont="1" applyFill="1" applyBorder="1" applyAlignment="1" applyProtection="1">
      <alignment horizontal="left"/>
    </xf>
    <xf numFmtId="0" fontId="0" fillId="0" borderId="3" xfId="0" applyBorder="1" applyAlignment="1">
      <alignment horizontal="center"/>
    </xf>
    <xf numFmtId="0" fontId="0" fillId="0" borderId="11" xfId="0" applyBorder="1" applyAlignment="1">
      <alignment horizontal="center"/>
    </xf>
    <xf numFmtId="44" fontId="0" fillId="0" borderId="11" xfId="0" applyNumberFormat="1" applyBorder="1"/>
    <xf numFmtId="0" fontId="0" fillId="0" borderId="5" xfId="0" applyBorder="1" applyAlignment="1">
      <alignment horizontal="center"/>
    </xf>
    <xf numFmtId="0" fontId="0" fillId="5" borderId="3" xfId="0" applyFill="1" applyBorder="1" applyAlignment="1" applyProtection="1">
      <alignment horizontal="center"/>
      <protection locked="0" hidden="1"/>
    </xf>
    <xf numFmtId="0" fontId="0" fillId="5" borderId="11" xfId="0" applyFill="1" applyBorder="1" applyAlignment="1" applyProtection="1">
      <alignment horizontal="left"/>
      <protection locked="0" hidden="1"/>
    </xf>
    <xf numFmtId="44" fontId="0" fillId="5" borderId="11" xfId="0" applyNumberFormat="1" applyFill="1" applyBorder="1" applyProtection="1">
      <protection locked="0" hidden="1"/>
    </xf>
    <xf numFmtId="0" fontId="0" fillId="5" borderId="5" xfId="0" applyFill="1" applyBorder="1" applyAlignment="1" applyProtection="1">
      <alignment horizontal="center"/>
      <protection locked="0" hidden="1"/>
    </xf>
    <xf numFmtId="0" fontId="0" fillId="0" borderId="0" xfId="0" applyProtection="1">
      <protection locked="0" hidden="1"/>
    </xf>
    <xf numFmtId="0" fontId="0" fillId="5" borderId="13" xfId="0" applyFill="1" applyBorder="1" applyAlignment="1" applyProtection="1">
      <alignment horizontal="center"/>
      <protection locked="0" hidden="1"/>
    </xf>
    <xf numFmtId="0" fontId="0" fillId="5" borderId="9" xfId="0" applyFill="1" applyBorder="1" applyAlignment="1" applyProtection="1">
      <alignment horizontal="left"/>
      <protection locked="0" hidden="1"/>
    </xf>
    <xf numFmtId="44" fontId="0" fillId="5" borderId="9" xfId="0" applyNumberFormat="1" applyFill="1" applyBorder="1" applyProtection="1">
      <protection locked="0" hidden="1"/>
    </xf>
    <xf numFmtId="0" fontId="0" fillId="5" borderId="2" xfId="0" applyFill="1" applyBorder="1" applyAlignment="1" applyProtection="1">
      <alignment horizontal="center"/>
      <protection locked="0" hidden="1"/>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0" borderId="0" xfId="0" applyFont="1"/>
    <xf numFmtId="0" fontId="11" fillId="2" borderId="2" xfId="0" applyFont="1" applyFill="1" applyBorder="1" applyAlignment="1" applyProtection="1">
      <alignment horizontal="left" vertical="center" wrapText="1"/>
      <protection hidden="1"/>
    </xf>
    <xf numFmtId="0" fontId="11" fillId="2" borderId="2" xfId="0" applyFont="1" applyFill="1" applyBorder="1" applyAlignment="1" applyProtection="1">
      <alignment horizontal="center" vertical="center" wrapText="1"/>
      <protection hidden="1"/>
    </xf>
    <xf numFmtId="1" fontId="18" fillId="5" borderId="2" xfId="0" applyNumberFormat="1" applyFont="1" applyFill="1" applyBorder="1" applyProtection="1">
      <protection hidden="1"/>
    </xf>
    <xf numFmtId="0" fontId="18" fillId="0" borderId="2" xfId="0" applyFont="1" applyBorder="1" applyProtection="1">
      <protection hidden="1"/>
    </xf>
    <xf numFmtId="1" fontId="18" fillId="5" borderId="2" xfId="0" applyNumberFormat="1" applyFont="1" applyFill="1" applyBorder="1" applyAlignment="1" applyProtection="1">
      <alignment horizontal="center"/>
      <protection locked="0" hidden="1"/>
    </xf>
    <xf numFmtId="0" fontId="13" fillId="4" borderId="2" xfId="0" applyFont="1" applyFill="1" applyBorder="1" applyProtection="1">
      <protection locked="0" hidden="1"/>
    </xf>
    <xf numFmtId="4" fontId="19" fillId="2" borderId="4" xfId="0" applyNumberFormat="1" applyFont="1" applyFill="1" applyBorder="1" applyAlignment="1" applyProtection="1">
      <alignment vertical="center" wrapText="1"/>
      <protection hidden="1"/>
    </xf>
    <xf numFmtId="0" fontId="19" fillId="2" borderId="4" xfId="0" applyFont="1" applyFill="1" applyBorder="1" applyAlignment="1" applyProtection="1">
      <alignment vertical="center" wrapText="1"/>
      <protection hidden="1"/>
    </xf>
    <xf numFmtId="0" fontId="3" fillId="2" borderId="11" xfId="0" applyFont="1" applyFill="1" applyBorder="1" applyAlignment="1">
      <alignment horizontal="center" vertical="center" wrapText="1"/>
    </xf>
    <xf numFmtId="0" fontId="31" fillId="0" borderId="0" xfId="0" applyFont="1" applyProtection="1">
      <protection hidden="1"/>
    </xf>
    <xf numFmtId="0" fontId="8" fillId="0" borderId="0" xfId="0" applyFont="1" applyAlignment="1" applyProtection="1">
      <alignment horizontal="left"/>
      <protection hidden="1"/>
    </xf>
    <xf numFmtId="0" fontId="0" fillId="0" borderId="0" xfId="0" applyAlignment="1" applyProtection="1">
      <protection hidden="1"/>
    </xf>
    <xf numFmtId="0" fontId="8" fillId="0" borderId="0" xfId="0" applyNumberFormat="1" applyFont="1" applyFill="1" applyBorder="1" applyAlignment="1" applyProtection="1">
      <alignment horizontal="left"/>
      <protection hidden="1"/>
    </xf>
    <xf numFmtId="0" fontId="0" fillId="0" borderId="0" xfId="0" applyFill="1" applyBorder="1" applyAlignment="1" applyProtection="1">
      <alignment horizontal="left"/>
      <protection hidden="1"/>
    </xf>
    <xf numFmtId="0" fontId="0" fillId="0" borderId="0" xfId="0" applyBorder="1" applyProtection="1">
      <protection hidden="1"/>
    </xf>
    <xf numFmtId="0" fontId="6" fillId="0" borderId="0" xfId="0" applyFont="1" applyFill="1" applyAlignment="1" applyProtection="1">
      <protection hidden="1"/>
    </xf>
    <xf numFmtId="0" fontId="0" fillId="0" borderId="0" xfId="0" applyFill="1" applyProtection="1">
      <protection hidden="1"/>
    </xf>
    <xf numFmtId="0" fontId="35" fillId="0" borderId="0" xfId="0" applyFont="1" applyProtection="1">
      <protection hidden="1"/>
    </xf>
    <xf numFmtId="0" fontId="8" fillId="0" borderId="0" xfId="0" applyFont="1" applyAlignment="1" applyProtection="1">
      <alignment horizontal="right"/>
      <protection hidden="1"/>
    </xf>
    <xf numFmtId="0" fontId="7" fillId="0" borderId="0" xfId="0" applyFont="1" applyAlignment="1" applyProtection="1">
      <protection hidden="1"/>
    </xf>
    <xf numFmtId="0" fontId="7" fillId="0" borderId="0" xfId="0" applyFont="1" applyBorder="1" applyAlignment="1" applyProtection="1">
      <alignment horizontal="left"/>
      <protection hidden="1"/>
    </xf>
    <xf numFmtId="0" fontId="0" fillId="0" borderId="0" xfId="0" applyBorder="1" applyAlignment="1" applyProtection="1">
      <alignment horizontal="center"/>
      <protection hidden="1"/>
    </xf>
    <xf numFmtId="0" fontId="6" fillId="0" borderId="0" xfId="0" applyFont="1" applyAlignment="1" applyProtection="1">
      <protection hidden="1"/>
    </xf>
    <xf numFmtId="0" fontId="0" fillId="0" borderId="0" xfId="0" applyBorder="1" applyAlignment="1" applyProtection="1">
      <protection hidden="1"/>
    </xf>
    <xf numFmtId="1" fontId="18" fillId="5" borderId="6" xfId="0" applyNumberFormat="1" applyFont="1" applyFill="1" applyBorder="1" applyProtection="1">
      <protection hidden="1"/>
    </xf>
    <xf numFmtId="0" fontId="18" fillId="5" borderId="4" xfId="0" applyFont="1" applyFill="1" applyBorder="1" applyProtection="1">
      <protection hidden="1"/>
    </xf>
    <xf numFmtId="9" fontId="18" fillId="5" borderId="4" xfId="2" applyFont="1" applyFill="1" applyBorder="1" applyAlignment="1" applyProtection="1">
      <alignment vertical="center" wrapText="1"/>
      <protection hidden="1"/>
    </xf>
    <xf numFmtId="2" fontId="18" fillId="5" borderId="4" xfId="2" applyNumberFormat="1" applyFont="1" applyFill="1" applyBorder="1" applyAlignment="1" applyProtection="1">
      <alignment horizontal="right" wrapText="1"/>
      <protection hidden="1"/>
    </xf>
    <xf numFmtId="43" fontId="18" fillId="5" borderId="4" xfId="1" applyFont="1" applyFill="1" applyBorder="1" applyAlignment="1" applyProtection="1">
      <alignment horizontal="center" wrapText="1"/>
      <protection hidden="1"/>
    </xf>
    <xf numFmtId="43" fontId="18" fillId="4" borderId="4" xfId="1" applyFont="1" applyFill="1" applyBorder="1" applyAlignment="1" applyProtection="1">
      <alignment horizontal="right" wrapText="1"/>
      <protection hidden="1"/>
    </xf>
    <xf numFmtId="43" fontId="18" fillId="4" borderId="4" xfId="1" applyFont="1" applyFill="1" applyBorder="1" applyAlignment="1" applyProtection="1">
      <alignment horizontal="center" wrapText="1"/>
      <protection hidden="1"/>
    </xf>
    <xf numFmtId="4" fontId="18" fillId="4" borderId="4" xfId="1" applyNumberFormat="1" applyFont="1" applyFill="1" applyBorder="1" applyAlignment="1" applyProtection="1">
      <alignment horizontal="right"/>
      <protection hidden="1"/>
    </xf>
    <xf numFmtId="43" fontId="13" fillId="4" borderId="4" xfId="1" applyFont="1" applyFill="1" applyBorder="1" applyAlignment="1" applyProtection="1">
      <alignment horizontal="right"/>
      <protection hidden="1"/>
    </xf>
    <xf numFmtId="0" fontId="18" fillId="5" borderId="7" xfId="0" applyFont="1" applyFill="1" applyBorder="1" applyProtection="1">
      <protection hidden="1"/>
    </xf>
    <xf numFmtId="1" fontId="18" fillId="5" borderId="8" xfId="0" applyNumberFormat="1" applyFont="1" applyFill="1" applyBorder="1" applyAlignment="1" applyProtection="1">
      <alignment horizontal="center"/>
      <protection locked="0" hidden="1"/>
    </xf>
    <xf numFmtId="9" fontId="18" fillId="5" borderId="2" xfId="2" applyFont="1" applyFill="1" applyBorder="1" applyAlignment="1" applyProtection="1">
      <alignment vertical="center" wrapText="1"/>
      <protection locked="0" hidden="1"/>
    </xf>
    <xf numFmtId="43" fontId="18" fillId="5" borderId="2" xfId="1" applyFont="1" applyFill="1" applyBorder="1" applyAlignment="1" applyProtection="1">
      <alignment horizontal="right" wrapText="1"/>
      <protection locked="0" hidden="1"/>
    </xf>
    <xf numFmtId="43" fontId="18" fillId="5" borderId="2" xfId="1" applyFont="1" applyFill="1" applyBorder="1" applyAlignment="1" applyProtection="1">
      <alignment horizontal="center" wrapText="1"/>
      <protection locked="0" hidden="1"/>
    </xf>
    <xf numFmtId="43" fontId="13" fillId="5" borderId="11" xfId="1" applyFont="1" applyFill="1" applyBorder="1" applyAlignment="1" applyProtection="1">
      <alignment horizontal="center" wrapText="1"/>
      <protection locked="0" hidden="1"/>
    </xf>
    <xf numFmtId="4" fontId="18" fillId="4" borderId="2" xfId="1" applyNumberFormat="1" applyFont="1" applyFill="1" applyBorder="1" applyAlignment="1" applyProtection="1">
      <alignment horizontal="center" wrapText="1"/>
      <protection locked="0" hidden="1"/>
    </xf>
    <xf numFmtId="43" fontId="13" fillId="4" borderId="2" xfId="1" applyFont="1" applyFill="1" applyBorder="1" applyAlignment="1" applyProtection="1">
      <alignment horizontal="right"/>
      <protection locked="0" hidden="1"/>
    </xf>
    <xf numFmtId="0" fontId="18" fillId="5" borderId="9" xfId="0" applyFont="1" applyFill="1" applyBorder="1" applyProtection="1">
      <protection locked="0" hidden="1"/>
    </xf>
    <xf numFmtId="0" fontId="0" fillId="0" borderId="0" xfId="0" applyBorder="1" applyProtection="1">
      <protection locked="0" hidden="1"/>
    </xf>
    <xf numFmtId="43" fontId="0" fillId="4" borderId="2" xfId="1" applyFont="1" applyFill="1" applyBorder="1" applyProtection="1">
      <protection hidden="1"/>
    </xf>
    <xf numFmtId="0" fontId="18" fillId="0" borderId="0" xfId="0" applyFont="1" applyBorder="1" applyProtection="1">
      <protection hidden="1"/>
    </xf>
    <xf numFmtId="0" fontId="3" fillId="0" borderId="0" xfId="0" applyFont="1" applyAlignment="1">
      <alignment horizontal="center"/>
    </xf>
    <xf numFmtId="10" fontId="0" fillId="0" borderId="0" xfId="0" applyNumberFormat="1"/>
    <xf numFmtId="2" fontId="0" fillId="0" borderId="0" xfId="0" applyNumberFormat="1"/>
    <xf numFmtId="4" fontId="36" fillId="0" borderId="0" xfId="1" applyNumberFormat="1" applyFont="1" applyBorder="1" applyAlignment="1">
      <alignment horizontal="center" vertical="center" wrapText="1"/>
    </xf>
    <xf numFmtId="0" fontId="36" fillId="0" borderId="0" xfId="0" applyFont="1" applyBorder="1" applyAlignment="1">
      <alignment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0" fillId="0" borderId="0" xfId="0" applyBorder="1"/>
    <xf numFmtId="0" fontId="18" fillId="0" borderId="26" xfId="0" applyFont="1" applyBorder="1" applyAlignment="1">
      <alignment horizontal="center" vertical="center" wrapText="1"/>
    </xf>
    <xf numFmtId="0" fontId="37" fillId="0" borderId="24" xfId="0" applyFont="1" applyBorder="1" applyAlignment="1">
      <alignment horizontal="center" vertical="center" wrapText="1"/>
    </xf>
    <xf numFmtId="0" fontId="36" fillId="0" borderId="29" xfId="0" applyFont="1" applyBorder="1" applyAlignment="1">
      <alignment horizontal="center" vertical="center" wrapText="1"/>
    </xf>
    <xf numFmtId="0" fontId="37" fillId="7" borderId="28" xfId="0" applyFont="1" applyFill="1" applyBorder="1" applyAlignment="1">
      <alignment horizontal="center" vertical="center" wrapText="1"/>
    </xf>
    <xf numFmtId="0" fontId="37" fillId="7" borderId="29" xfId="0" applyFont="1" applyFill="1" applyBorder="1" applyAlignment="1">
      <alignment horizontal="center" vertical="center" wrapText="1"/>
    </xf>
    <xf numFmtId="0" fontId="7" fillId="0" borderId="0" xfId="0" applyFont="1" applyAlignment="1">
      <alignment horizontal="justify" vertical="center"/>
    </xf>
    <xf numFmtId="0" fontId="8" fillId="2" borderId="2"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center" vertical="center" wrapText="1"/>
      <protection hidden="1"/>
    </xf>
    <xf numFmtId="4" fontId="8" fillId="2" borderId="2" xfId="0" applyNumberFormat="1" applyFont="1" applyFill="1" applyBorder="1" applyAlignment="1" applyProtection="1">
      <alignment horizontal="right" vertical="center" wrapText="1"/>
      <protection hidden="1"/>
    </xf>
    <xf numFmtId="0" fontId="7" fillId="0" borderId="0" xfId="0" applyFont="1" applyBorder="1" applyAlignment="1" applyProtection="1">
      <alignment vertical="center"/>
      <protection hidden="1"/>
    </xf>
    <xf numFmtId="49" fontId="18" fillId="5" borderId="4" xfId="0" applyNumberFormat="1" applyFont="1" applyFill="1" applyBorder="1" applyAlignment="1" applyProtection="1">
      <alignment vertical="center" wrapText="1"/>
      <protection locked="0" hidden="1"/>
    </xf>
    <xf numFmtId="0" fontId="18" fillId="5" borderId="4" xfId="0" applyNumberFormat="1" applyFont="1" applyFill="1" applyBorder="1" applyAlignment="1" applyProtection="1">
      <alignment vertical="center" wrapText="1"/>
      <protection locked="0" hidden="1"/>
    </xf>
    <xf numFmtId="165" fontId="18" fillId="5" borderId="4" xfId="0" applyNumberFormat="1" applyFont="1" applyFill="1" applyBorder="1" applyAlignment="1" applyProtection="1">
      <alignment horizontal="center" vertical="center" wrapText="1"/>
      <protection locked="0" hidden="1"/>
    </xf>
    <xf numFmtId="9" fontId="18" fillId="5" borderId="4" xfId="2" applyFont="1" applyFill="1" applyBorder="1" applyAlignment="1" applyProtection="1">
      <alignment vertical="center" wrapText="1"/>
      <protection locked="0" hidden="1"/>
    </xf>
    <xf numFmtId="43" fontId="18" fillId="5" borderId="4" xfId="1" applyFont="1" applyFill="1" applyBorder="1" applyAlignment="1" applyProtection="1">
      <alignment vertical="center" wrapText="1"/>
      <protection locked="0" hidden="1"/>
    </xf>
    <xf numFmtId="4" fontId="18" fillId="5" borderId="4" xfId="0" applyNumberFormat="1" applyFont="1" applyFill="1" applyBorder="1" applyAlignment="1" applyProtection="1">
      <alignment vertical="center" wrapText="1"/>
      <protection locked="0" hidden="1"/>
    </xf>
    <xf numFmtId="14" fontId="18" fillId="5" borderId="4" xfId="0" applyNumberFormat="1" applyFont="1" applyFill="1" applyBorder="1" applyAlignment="1" applyProtection="1">
      <alignment vertical="center" wrapText="1"/>
      <protection locked="0" hidden="1"/>
    </xf>
    <xf numFmtId="0" fontId="18" fillId="4" borderId="7" xfId="0" applyFont="1" applyFill="1" applyBorder="1" applyAlignment="1" applyProtection="1">
      <alignment vertical="center" wrapText="1"/>
      <protection locked="0" hidden="1"/>
    </xf>
    <xf numFmtId="169" fontId="18" fillId="5" borderId="2" xfId="0" applyNumberFormat="1" applyFont="1" applyFill="1" applyBorder="1" applyAlignment="1" applyProtection="1">
      <alignment horizontal="center" vertical="center" wrapText="1"/>
      <protection locked="0" hidden="1"/>
    </xf>
    <xf numFmtId="43" fontId="18" fillId="5" borderId="2" xfId="1" applyFont="1" applyFill="1" applyBorder="1" applyAlignment="1" applyProtection="1">
      <alignment vertical="center" wrapText="1"/>
      <protection locked="0" hidden="1"/>
    </xf>
    <xf numFmtId="169" fontId="18" fillId="5" borderId="5" xfId="0" applyNumberFormat="1" applyFont="1" applyFill="1" applyBorder="1" applyAlignment="1" applyProtection="1">
      <alignment horizontal="center" vertical="center" wrapText="1"/>
      <protection locked="0" hidden="1"/>
    </xf>
    <xf numFmtId="9" fontId="18" fillId="5" borderId="5" xfId="2" applyFont="1" applyFill="1" applyBorder="1" applyAlignment="1" applyProtection="1">
      <alignment vertical="center" wrapText="1"/>
      <protection locked="0" hidden="1"/>
    </xf>
    <xf numFmtId="43" fontId="18" fillId="5" borderId="5" xfId="1" applyFont="1" applyFill="1" applyBorder="1" applyAlignment="1" applyProtection="1">
      <alignment vertical="center" wrapText="1"/>
      <protection locked="0" hidden="1"/>
    </xf>
    <xf numFmtId="0" fontId="30" fillId="4" borderId="0" xfId="0" applyFont="1" applyFill="1" applyBorder="1" applyAlignment="1" applyProtection="1">
      <alignment horizontal="justify" vertical="center" wrapText="1"/>
      <protection hidden="1"/>
    </xf>
    <xf numFmtId="9" fontId="10" fillId="4" borderId="2" xfId="2" applyFont="1" applyFill="1" applyBorder="1" applyAlignment="1" applyProtection="1">
      <alignment horizontal="center" wrapText="1"/>
      <protection locked="0" hidden="1"/>
    </xf>
    <xf numFmtId="0" fontId="14" fillId="4" borderId="0" xfId="0" applyFont="1" applyFill="1" applyBorder="1" applyAlignment="1" applyProtection="1">
      <alignment wrapText="1"/>
      <protection hidden="1"/>
    </xf>
    <xf numFmtId="0" fontId="3" fillId="4" borderId="2" xfId="0" applyFont="1" applyFill="1" applyBorder="1"/>
    <xf numFmtId="0" fontId="0" fillId="4" borderId="2" xfId="0" applyFill="1" applyBorder="1"/>
    <xf numFmtId="4" fontId="0" fillId="4" borderId="2" xfId="0" applyNumberFormat="1" applyFill="1" applyBorder="1"/>
    <xf numFmtId="4" fontId="13" fillId="4" borderId="2" xfId="0" applyNumberFormat="1" applyFont="1" applyFill="1" applyBorder="1" applyAlignment="1" applyProtection="1">
      <alignment horizontal="right" vertical="top" wrapText="1"/>
      <protection hidden="1"/>
    </xf>
    <xf numFmtId="0" fontId="0" fillId="0" borderId="9" xfId="0" applyBorder="1"/>
    <xf numFmtId="0" fontId="0" fillId="0" borderId="9" xfId="0" applyBorder="1" applyAlignment="1">
      <alignment horizontal="left" vertical="top"/>
    </xf>
    <xf numFmtId="0" fontId="3" fillId="0" borderId="2" xfId="0" applyFont="1" applyBorder="1"/>
    <xf numFmtId="0" fontId="0" fillId="0" borderId="2" xfId="0" applyBorder="1" applyAlignment="1">
      <alignment horizontal="left" indent="4"/>
    </xf>
    <xf numFmtId="0" fontId="0" fillId="0" borderId="2" xfId="0" applyFill="1" applyBorder="1" applyAlignment="1">
      <alignment horizontal="left" indent="4"/>
    </xf>
    <xf numFmtId="0" fontId="3" fillId="0" borderId="2" xfId="0" applyFont="1" applyFill="1" applyBorder="1"/>
    <xf numFmtId="0" fontId="3" fillId="0" borderId="2" xfId="0" applyFont="1" applyBorder="1" applyAlignment="1">
      <alignment horizontal="left" indent="6"/>
    </xf>
    <xf numFmtId="0" fontId="0" fillId="0" borderId="2" xfId="0" applyFill="1" applyBorder="1" applyAlignment="1">
      <alignment vertical="top" wrapText="1"/>
    </xf>
    <xf numFmtId="0" fontId="18" fillId="5" borderId="2" xfId="0" applyNumberFormat="1" applyFont="1" applyFill="1" applyBorder="1" applyAlignment="1" applyProtection="1">
      <alignment horizontal="center" vertical="center" wrapText="1"/>
      <protection locked="0" hidden="1"/>
    </xf>
    <xf numFmtId="0" fontId="0" fillId="2" borderId="30" xfId="0" applyFill="1" applyBorder="1"/>
    <xf numFmtId="0" fontId="0" fillId="0" borderId="12" xfId="0" applyFont="1" applyFill="1" applyBorder="1"/>
    <xf numFmtId="0" fontId="23" fillId="4" borderId="0" xfId="0" applyFont="1" applyFill="1" applyBorder="1" applyAlignment="1" applyProtection="1">
      <alignment vertical="top" wrapText="1"/>
      <protection hidden="1"/>
    </xf>
    <xf numFmtId="4" fontId="18" fillId="4" borderId="4" xfId="0" applyNumberFormat="1" applyFont="1" applyFill="1" applyBorder="1" applyAlignment="1" applyProtection="1">
      <alignment horizontal="right" vertical="center" wrapText="1"/>
      <protection hidden="1"/>
    </xf>
    <xf numFmtId="4" fontId="18" fillId="4" borderId="2" xfId="0" applyNumberFormat="1" applyFont="1" applyFill="1" applyBorder="1" applyAlignment="1" applyProtection="1">
      <alignment horizontal="right" vertical="center" wrapText="1"/>
      <protection hidden="1"/>
    </xf>
    <xf numFmtId="4" fontId="18" fillId="4" borderId="5" xfId="0" applyNumberFormat="1" applyFont="1" applyFill="1" applyBorder="1" applyAlignment="1" applyProtection="1">
      <alignment horizontal="right" vertical="center" wrapText="1"/>
      <protection hidden="1"/>
    </xf>
    <xf numFmtId="1" fontId="18" fillId="5" borderId="17" xfId="0" applyNumberFormat="1" applyFont="1" applyFill="1" applyBorder="1" applyAlignment="1" applyProtection="1">
      <alignment horizontal="center"/>
      <protection hidden="1"/>
    </xf>
    <xf numFmtId="1" fontId="18" fillId="5" borderId="19" xfId="0" applyNumberFormat="1" applyFont="1" applyFill="1" applyBorder="1" applyAlignment="1" applyProtection="1">
      <alignment horizontal="center"/>
      <protection hidden="1"/>
    </xf>
    <xf numFmtId="4" fontId="18" fillId="4" borderId="2" xfId="1" applyNumberFormat="1" applyFont="1" applyFill="1" applyBorder="1" applyAlignment="1" applyProtection="1">
      <alignment horizontal="right"/>
      <protection hidden="1"/>
    </xf>
    <xf numFmtId="4" fontId="13" fillId="4" borderId="2" xfId="1" applyNumberFormat="1" applyFont="1" applyFill="1" applyBorder="1" applyAlignment="1" applyProtection="1">
      <alignment horizontal="right"/>
      <protection hidden="1"/>
    </xf>
    <xf numFmtId="4" fontId="18" fillId="4" borderId="20" xfId="1" applyNumberFormat="1" applyFont="1" applyFill="1" applyBorder="1" applyAlignment="1" applyProtection="1">
      <alignment horizontal="right"/>
      <protection hidden="1"/>
    </xf>
    <xf numFmtId="4" fontId="13" fillId="4" borderId="20" xfId="1" applyNumberFormat="1" applyFont="1" applyFill="1" applyBorder="1" applyAlignment="1" applyProtection="1">
      <alignment horizontal="right"/>
      <protection hidden="1"/>
    </xf>
    <xf numFmtId="1" fontId="18" fillId="5" borderId="2" xfId="0" applyNumberFormat="1" applyFont="1" applyFill="1" applyBorder="1" applyAlignment="1" applyProtection="1">
      <alignment horizontal="center"/>
      <protection hidden="1"/>
    </xf>
    <xf numFmtId="43" fontId="18" fillId="4" borderId="2" xfId="1" applyFont="1" applyFill="1" applyBorder="1" applyAlignment="1" applyProtection="1">
      <alignment horizontal="right" wrapText="1"/>
      <protection hidden="1"/>
    </xf>
    <xf numFmtId="0" fontId="18" fillId="5" borderId="6" xfId="0" applyNumberFormat="1" applyFont="1" applyFill="1" applyBorder="1" applyAlignment="1" applyProtection="1">
      <alignment horizontal="center" vertical="center" wrapText="1"/>
      <protection hidden="1"/>
    </xf>
    <xf numFmtId="0" fontId="18" fillId="5" borderId="8" xfId="0" applyNumberFormat="1" applyFont="1" applyFill="1" applyBorder="1" applyAlignment="1" applyProtection="1">
      <alignment horizontal="center" vertical="center" wrapText="1"/>
      <protection hidden="1"/>
    </xf>
    <xf numFmtId="0" fontId="18" fillId="5" borderId="10" xfId="0" applyNumberFormat="1" applyFont="1" applyFill="1" applyBorder="1" applyAlignment="1" applyProtection="1">
      <alignment horizontal="center" vertical="center" wrapText="1"/>
      <protection hidden="1"/>
    </xf>
    <xf numFmtId="0" fontId="0" fillId="5" borderId="3" xfId="0" applyFill="1" applyBorder="1" applyAlignment="1" applyProtection="1">
      <alignment horizontal="center"/>
      <protection hidden="1"/>
    </xf>
    <xf numFmtId="0" fontId="0" fillId="5" borderId="13" xfId="0" applyFill="1" applyBorder="1" applyAlignment="1" applyProtection="1">
      <alignment horizontal="center"/>
      <protection hidden="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2" fontId="36" fillId="0" borderId="27" xfId="0" applyNumberFormat="1" applyFont="1" applyBorder="1" applyAlignment="1">
      <alignment vertical="center"/>
    </xf>
    <xf numFmtId="2" fontId="36" fillId="0" borderId="24" xfId="0" applyNumberFormat="1" applyFont="1" applyBorder="1" applyAlignment="1">
      <alignment vertical="center" wrapText="1"/>
    </xf>
    <xf numFmtId="2" fontId="36" fillId="0" borderId="28" xfId="0" applyNumberFormat="1" applyFont="1" applyBorder="1" applyAlignment="1">
      <alignment vertical="center" wrapText="1"/>
    </xf>
    <xf numFmtId="0" fontId="36" fillId="0" borderId="22" xfId="0" applyFont="1" applyBorder="1" applyAlignment="1">
      <alignment vertical="center" wrapText="1"/>
    </xf>
    <xf numFmtId="0" fontId="36" fillId="0" borderId="24" xfId="0" applyFont="1" applyBorder="1" applyAlignment="1">
      <alignment vertical="center" wrapText="1"/>
    </xf>
    <xf numFmtId="0" fontId="36" fillId="0" borderId="28" xfId="0" applyFont="1" applyBorder="1" applyAlignment="1">
      <alignment vertical="center" wrapText="1"/>
    </xf>
    <xf numFmtId="2" fontId="36" fillId="0" borderId="22" xfId="0" applyNumberFormat="1" applyFont="1" applyBorder="1" applyAlignment="1">
      <alignment vertical="center" wrapText="1"/>
    </xf>
    <xf numFmtId="2" fontId="36" fillId="0" borderId="29" xfId="0" applyNumberFormat="1" applyFont="1" applyBorder="1" applyAlignment="1">
      <alignment horizontal="center" vertical="center" wrapText="1"/>
    </xf>
    <xf numFmtId="0" fontId="8" fillId="2" borderId="0" xfId="0" applyFont="1" applyFill="1" applyBorder="1" applyAlignment="1" applyProtection="1">
      <alignment horizontal="left" wrapText="1"/>
    </xf>
    <xf numFmtId="0" fontId="8" fillId="2" borderId="1" xfId="0" applyFont="1" applyFill="1" applyBorder="1" applyAlignment="1" applyProtection="1">
      <alignment horizontal="left" wrapText="1"/>
    </xf>
    <xf numFmtId="0" fontId="17" fillId="2" borderId="0" xfId="0" applyFont="1" applyFill="1" applyBorder="1" applyAlignment="1" applyProtection="1">
      <alignment horizontal="center" vertical="center" wrapText="1"/>
    </xf>
    <xf numFmtId="0" fontId="8" fillId="5" borderId="2" xfId="0" applyNumberFormat="1" applyFont="1" applyFill="1" applyBorder="1" applyAlignment="1" applyProtection="1">
      <alignment horizontal="left" vertical="center" wrapText="1"/>
      <protection locked="0"/>
    </xf>
    <xf numFmtId="164" fontId="8" fillId="5" borderId="2" xfId="0" applyNumberFormat="1" applyFont="1" applyFill="1" applyBorder="1" applyAlignment="1" applyProtection="1">
      <alignment horizontal="left" vertical="center" wrapText="1"/>
      <protection locked="0"/>
    </xf>
    <xf numFmtId="0" fontId="23" fillId="4" borderId="0" xfId="0" applyFont="1" applyFill="1" applyBorder="1" applyAlignment="1" applyProtection="1">
      <alignment horizontal="left" vertical="top" wrapText="1"/>
      <protection hidden="1"/>
    </xf>
    <xf numFmtId="0" fontId="19" fillId="4" borderId="12" xfId="0" applyFont="1" applyFill="1" applyBorder="1" applyAlignment="1" applyProtection="1">
      <alignment horizontal="right" wrapText="1"/>
      <protection hidden="1"/>
    </xf>
    <xf numFmtId="0" fontId="19" fillId="4" borderId="1" xfId="0" applyFont="1" applyFill="1" applyBorder="1" applyAlignment="1" applyProtection="1">
      <alignment horizontal="right" wrapText="1"/>
      <protection hidden="1"/>
    </xf>
    <xf numFmtId="0" fontId="8" fillId="2" borderId="2" xfId="0" applyFont="1" applyFill="1" applyBorder="1" applyAlignment="1" applyProtection="1">
      <alignment horizontal="left" wrapText="1"/>
      <protection hidden="1"/>
    </xf>
    <xf numFmtId="164" fontId="8" fillId="2" borderId="2" xfId="0" applyNumberFormat="1" applyFont="1" applyFill="1" applyBorder="1" applyAlignment="1" applyProtection="1">
      <alignment horizontal="left"/>
      <protection hidden="1"/>
    </xf>
    <xf numFmtId="0" fontId="8" fillId="2" borderId="9" xfId="0" applyFont="1" applyFill="1" applyBorder="1" applyAlignment="1" applyProtection="1">
      <alignment horizontal="left"/>
      <protection hidden="1"/>
    </xf>
    <xf numFmtId="0" fontId="8" fillId="2" borderId="13" xfId="0" applyFont="1" applyFill="1" applyBorder="1" applyAlignment="1" applyProtection="1">
      <alignment horizontal="left"/>
      <protection hidden="1"/>
    </xf>
    <xf numFmtId="0" fontId="8" fillId="2" borderId="8" xfId="0" applyFont="1" applyFill="1" applyBorder="1" applyAlignment="1" applyProtection="1">
      <alignment horizontal="left"/>
      <protection hidden="1"/>
    </xf>
    <xf numFmtId="0" fontId="8" fillId="2" borderId="2" xfId="0" applyFont="1" applyFill="1" applyBorder="1" applyAlignment="1" applyProtection="1">
      <alignment horizontal="left"/>
      <protection hidden="1"/>
    </xf>
    <xf numFmtId="0" fontId="15" fillId="4" borderId="0" xfId="0" applyFont="1" applyFill="1" applyBorder="1" applyAlignment="1" applyProtection="1">
      <alignment horizontal="left" vertical="center" wrapText="1"/>
      <protection hidden="1"/>
    </xf>
    <xf numFmtId="0" fontId="35" fillId="4" borderId="0" xfId="0" applyFont="1" applyFill="1" applyAlignment="1" applyProtection="1">
      <alignment horizontal="left" vertical="center" wrapText="1"/>
      <protection hidden="1"/>
    </xf>
    <xf numFmtId="0" fontId="26" fillId="2" borderId="5" xfId="0" applyFont="1" applyFill="1" applyBorder="1" applyAlignment="1" applyProtection="1">
      <alignment horizontal="center" vertical="center" wrapText="1"/>
      <protection hidden="1"/>
    </xf>
    <xf numFmtId="0" fontId="26" fillId="2" borderId="4" xfId="0" applyFont="1" applyFill="1" applyBorder="1" applyAlignment="1" applyProtection="1">
      <alignment horizontal="center" vertical="center" wrapText="1"/>
      <protection hidden="1"/>
    </xf>
    <xf numFmtId="0" fontId="26" fillId="2" borderId="5" xfId="0" applyFont="1" applyFill="1" applyBorder="1" applyAlignment="1" applyProtection="1">
      <alignment horizontal="left" vertical="center" wrapText="1"/>
      <protection hidden="1"/>
    </xf>
    <xf numFmtId="0" fontId="26" fillId="2" borderId="4" xfId="0" applyFont="1" applyFill="1" applyBorder="1" applyAlignment="1" applyProtection="1">
      <alignment horizontal="left" vertical="center" wrapText="1"/>
      <protection hidden="1"/>
    </xf>
    <xf numFmtId="0" fontId="7" fillId="2" borderId="4" xfId="0" applyFont="1" applyFill="1" applyBorder="1" applyAlignment="1" applyProtection="1">
      <alignment horizontal="center" vertical="center" wrapText="1"/>
      <protection hidden="1"/>
    </xf>
    <xf numFmtId="0" fontId="24" fillId="5" borderId="2" xfId="0" applyNumberFormat="1" applyFont="1" applyFill="1" applyBorder="1" applyAlignment="1" applyProtection="1">
      <alignment horizontal="center" vertical="center" wrapText="1"/>
      <protection hidden="1"/>
    </xf>
    <xf numFmtId="0" fontId="30" fillId="4" borderId="0" xfId="0" applyFont="1" applyFill="1" applyBorder="1" applyAlignment="1" applyProtection="1">
      <alignment horizontal="left" vertical="center" wrapText="1"/>
      <protection hidden="1"/>
    </xf>
    <xf numFmtId="0" fontId="0" fillId="4" borderId="0" xfId="0" applyFill="1" applyAlignment="1" applyProtection="1">
      <alignment horizontal="left" vertical="center" wrapText="1"/>
      <protection hidden="1"/>
    </xf>
    <xf numFmtId="164" fontId="8" fillId="2" borderId="9" xfId="0" applyNumberFormat="1" applyFont="1" applyFill="1" applyBorder="1" applyAlignment="1" applyProtection="1">
      <alignment horizontal="left"/>
      <protection hidden="1"/>
    </xf>
    <xf numFmtId="164" fontId="8" fillId="2" borderId="13" xfId="0" applyNumberFormat="1" applyFont="1" applyFill="1" applyBorder="1" applyAlignment="1" applyProtection="1">
      <alignment horizontal="left"/>
      <protection hidden="1"/>
    </xf>
    <xf numFmtId="164" fontId="8" fillId="2" borderId="8" xfId="0" applyNumberFormat="1" applyFont="1" applyFill="1" applyBorder="1" applyAlignment="1" applyProtection="1">
      <alignment horizontal="left"/>
      <protection hidden="1"/>
    </xf>
    <xf numFmtId="0" fontId="8" fillId="2" borderId="0" xfId="0" applyFont="1" applyFill="1" applyBorder="1" applyAlignment="1" applyProtection="1">
      <alignment horizontal="left"/>
      <protection hidden="1"/>
    </xf>
    <xf numFmtId="0" fontId="30" fillId="0" borderId="0" xfId="0" applyFont="1" applyBorder="1" applyAlignment="1" applyProtection="1">
      <alignment horizontal="left" vertical="center" wrapText="1"/>
      <protection hidden="1"/>
    </xf>
    <xf numFmtId="0" fontId="5" fillId="2" borderId="2" xfId="0" applyFont="1" applyFill="1" applyBorder="1" applyAlignment="1" applyProtection="1">
      <alignment horizontal="center" vertical="center" wrapText="1"/>
      <protection hidden="1"/>
    </xf>
    <xf numFmtId="0" fontId="16" fillId="2" borderId="9"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protection hidden="1"/>
    </xf>
    <xf numFmtId="0" fontId="16" fillId="2" borderId="8" xfId="0" applyFont="1" applyFill="1" applyBorder="1" applyAlignment="1" applyProtection="1">
      <alignment horizontal="center" vertical="center"/>
      <protection hidden="1"/>
    </xf>
    <xf numFmtId="0" fontId="8" fillId="2" borderId="5"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0" fontId="5" fillId="2" borderId="11"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25" fillId="2" borderId="2" xfId="0" applyFont="1" applyFill="1" applyBorder="1" applyAlignment="1" applyProtection="1">
      <alignment horizontal="center" vertical="center" wrapText="1"/>
      <protection hidden="1"/>
    </xf>
    <xf numFmtId="0" fontId="8" fillId="2" borderId="2" xfId="0" applyFont="1" applyFill="1" applyBorder="1" applyAlignment="1" applyProtection="1">
      <alignment horizontal="left"/>
    </xf>
    <xf numFmtId="0" fontId="8" fillId="2" borderId="9" xfId="0" applyFont="1" applyFill="1" applyBorder="1" applyAlignment="1" applyProtection="1">
      <alignment horizontal="left"/>
    </xf>
    <xf numFmtId="0" fontId="8" fillId="2" borderId="13" xfId="0" applyFont="1" applyFill="1" applyBorder="1" applyAlignment="1" applyProtection="1">
      <alignment horizontal="left"/>
    </xf>
    <xf numFmtId="0" fontId="8" fillId="2" borderId="8" xfId="0" applyFont="1" applyFill="1" applyBorder="1" applyAlignment="1" applyProtection="1">
      <alignment horizontal="left"/>
    </xf>
    <xf numFmtId="0" fontId="8" fillId="2" borderId="2" xfId="0" applyFont="1" applyFill="1" applyBorder="1" applyAlignment="1" applyProtection="1">
      <alignment horizontal="left" wrapText="1"/>
    </xf>
    <xf numFmtId="164" fontId="8" fillId="2" borderId="9" xfId="0" applyNumberFormat="1" applyFont="1" applyFill="1" applyBorder="1" applyAlignment="1" applyProtection="1">
      <alignment horizontal="left"/>
    </xf>
    <xf numFmtId="164" fontId="8" fillId="2" borderId="13" xfId="0" applyNumberFormat="1" applyFont="1" applyFill="1" applyBorder="1" applyAlignment="1" applyProtection="1">
      <alignment horizontal="left"/>
    </xf>
    <xf numFmtId="164" fontId="8" fillId="2" borderId="8" xfId="0" applyNumberFormat="1" applyFont="1" applyFill="1" applyBorder="1" applyAlignment="1" applyProtection="1">
      <alignment horizontal="left"/>
    </xf>
    <xf numFmtId="168" fontId="8" fillId="2" borderId="2" xfId="0" applyNumberFormat="1" applyFont="1" applyFill="1" applyBorder="1" applyAlignment="1" applyProtection="1">
      <alignment horizontal="left"/>
    </xf>
    <xf numFmtId="0" fontId="24" fillId="5" borderId="2" xfId="0" applyNumberFormat="1" applyFont="1" applyFill="1" applyBorder="1" applyAlignment="1" applyProtection="1">
      <alignment horizontal="left" vertical="center" wrapText="1"/>
      <protection locked="0"/>
    </xf>
    <xf numFmtId="0" fontId="8" fillId="2" borderId="2" xfId="0" applyNumberFormat="1" applyFont="1" applyFill="1" applyBorder="1" applyAlignment="1" applyProtection="1">
      <alignment horizontal="left"/>
    </xf>
    <xf numFmtId="0" fontId="10" fillId="0" borderId="0" xfId="0" applyFont="1" applyFill="1" applyBorder="1" applyAlignment="1">
      <alignment horizontal="center" vertical="center" wrapText="1"/>
    </xf>
    <xf numFmtId="43" fontId="19" fillId="6" borderId="0" xfId="1" applyFont="1" applyFill="1" applyAlignment="1">
      <alignment horizontal="center" vertical="top"/>
    </xf>
    <xf numFmtId="0" fontId="36" fillId="0" borderId="22"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27" xfId="0" applyFont="1" applyBorder="1" applyAlignment="1">
      <alignment horizontal="center" vertical="center" wrapText="1"/>
    </xf>
    <xf numFmtId="0" fontId="7" fillId="0" borderId="22" xfId="0" applyFont="1" applyBorder="1" applyAlignment="1">
      <alignment vertical="center" wrapText="1"/>
    </xf>
    <xf numFmtId="0" fontId="7" fillId="0" borderId="24" xfId="0" applyFont="1" applyBorder="1" applyAlignment="1">
      <alignment vertical="center" wrapText="1"/>
    </xf>
    <xf numFmtId="0" fontId="0" fillId="2" borderId="9" xfId="0" applyFill="1" applyBorder="1" applyAlignment="1">
      <alignment horizontal="center"/>
    </xf>
    <xf numFmtId="0" fontId="0" fillId="2" borderId="8" xfId="0" applyFill="1" applyBorder="1" applyAlignment="1">
      <alignment horizontal="center"/>
    </xf>
    <xf numFmtId="0" fontId="24" fillId="5" borderId="2" xfId="0" applyNumberFormat="1" applyFont="1" applyFill="1" applyBorder="1" applyAlignment="1" applyProtection="1">
      <alignment vertical="center" wrapText="1"/>
    </xf>
    <xf numFmtId="164" fontId="8" fillId="2" borderId="2" xfId="0" applyNumberFormat="1" applyFont="1" applyFill="1" applyBorder="1" applyAlignment="1" applyProtection="1">
      <alignment horizontal="left"/>
    </xf>
    <xf numFmtId="0" fontId="25" fillId="4" borderId="0" xfId="0" applyFont="1" applyFill="1" applyBorder="1" applyAlignment="1" applyProtection="1"/>
    <xf numFmtId="0" fontId="6" fillId="4" borderId="0" xfId="0" applyFont="1" applyFill="1" applyBorder="1" applyAlignment="1" applyProtection="1"/>
    <xf numFmtId="0" fontId="26" fillId="2" borderId="2" xfId="0" applyFont="1" applyFill="1" applyBorder="1" applyAlignment="1" applyProtection="1">
      <alignment horizontal="center" vertical="center" wrapText="1"/>
    </xf>
    <xf numFmtId="0" fontId="26" fillId="2" borderId="2" xfId="0" applyFont="1" applyFill="1" applyBorder="1" applyAlignment="1" applyProtection="1">
      <alignment horizontal="center" vertical="center" wrapText="1"/>
    </xf>
    <xf numFmtId="0" fontId="7" fillId="4" borderId="0" xfId="0" applyFont="1" applyFill="1" applyBorder="1" applyAlignment="1" applyProtection="1">
      <alignment vertical="center"/>
    </xf>
    <xf numFmtId="0" fontId="7" fillId="5" borderId="0" xfId="0" applyFont="1" applyFill="1" applyBorder="1" applyAlignment="1" applyProtection="1">
      <alignment vertical="center"/>
    </xf>
    <xf numFmtId="0" fontId="30" fillId="2" borderId="2"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5" borderId="0" xfId="0" applyFont="1" applyFill="1" applyBorder="1" applyProtection="1"/>
    <xf numFmtId="0" fontId="18" fillId="5" borderId="6" xfId="0" applyNumberFormat="1" applyFont="1" applyFill="1" applyBorder="1" applyAlignment="1" applyProtection="1">
      <alignment vertical="center" wrapText="1"/>
    </xf>
    <xf numFmtId="0" fontId="19" fillId="5" borderId="12" xfId="0" applyNumberFormat="1" applyFont="1" applyFill="1" applyBorder="1" applyAlignment="1" applyProtection="1">
      <alignment vertical="center" wrapText="1"/>
    </xf>
    <xf numFmtId="49" fontId="19" fillId="5" borderId="12" xfId="0" applyNumberFormat="1" applyFont="1" applyFill="1" applyBorder="1" applyAlignment="1" applyProtection="1">
      <alignment vertical="center" wrapText="1"/>
    </xf>
    <xf numFmtId="14" fontId="19" fillId="5" borderId="12" xfId="0" applyNumberFormat="1" applyFont="1" applyFill="1" applyBorder="1" applyAlignment="1" applyProtection="1">
      <alignment vertical="center" wrapText="1"/>
    </xf>
    <xf numFmtId="49" fontId="19" fillId="5" borderId="12" xfId="0" applyNumberFormat="1" applyFont="1" applyFill="1" applyBorder="1" applyAlignment="1" applyProtection="1">
      <alignment horizontal="right" vertical="center" wrapText="1"/>
    </xf>
    <xf numFmtId="4" fontId="19" fillId="5" borderId="12" xfId="0" applyNumberFormat="1" applyFont="1" applyFill="1" applyBorder="1" applyAlignment="1" applyProtection="1">
      <alignment vertical="center" wrapText="1"/>
    </xf>
    <xf numFmtId="10" fontId="19" fillId="5" borderId="12" xfId="0" applyNumberFormat="1" applyFont="1" applyFill="1" applyBorder="1" applyAlignment="1" applyProtection="1">
      <alignment vertical="center" wrapText="1"/>
    </xf>
    <xf numFmtId="4" fontId="19" fillId="4" borderId="12" xfId="0" applyNumberFormat="1" applyFont="1" applyFill="1" applyBorder="1" applyAlignment="1" applyProtection="1">
      <alignment vertical="center" wrapText="1"/>
    </xf>
    <xf numFmtId="0" fontId="19" fillId="4" borderId="30" xfId="0" applyFont="1" applyFill="1" applyBorder="1" applyAlignment="1" applyProtection="1">
      <alignment vertical="center" wrapText="1"/>
    </xf>
    <xf numFmtId="0" fontId="18" fillId="5" borderId="11" xfId="0" applyNumberFormat="1" applyFont="1" applyFill="1" applyBorder="1" applyAlignment="1" applyProtection="1">
      <alignment horizontal="center" vertical="center" wrapText="1"/>
    </xf>
    <xf numFmtId="4" fontId="18" fillId="4" borderId="11" xfId="0" applyNumberFormat="1" applyFont="1" applyFill="1" applyBorder="1" applyAlignment="1" applyProtection="1">
      <alignment vertical="center" wrapText="1"/>
    </xf>
    <xf numFmtId="0" fontId="19" fillId="4" borderId="0" xfId="0" applyFont="1" applyFill="1" applyBorder="1" applyAlignment="1" applyProtection="1">
      <alignment vertical="center" wrapText="1"/>
    </xf>
    <xf numFmtId="0" fontId="19" fillId="4" borderId="0" xfId="0" applyFont="1" applyFill="1" applyBorder="1" applyAlignment="1" applyProtection="1">
      <alignment horizontal="right" vertical="center" wrapText="1"/>
    </xf>
    <xf numFmtId="4" fontId="19" fillId="2" borderId="4" xfId="0" applyNumberFormat="1" applyFont="1" applyFill="1" applyBorder="1" applyAlignment="1" applyProtection="1">
      <alignment vertical="center" wrapText="1"/>
    </xf>
    <xf numFmtId="0" fontId="19" fillId="2" borderId="4" xfId="0" applyFont="1" applyFill="1" applyBorder="1" applyAlignment="1" applyProtection="1">
      <alignment vertical="center" wrapText="1"/>
    </xf>
    <xf numFmtId="4" fontId="19" fillId="4" borderId="0" xfId="0" applyNumberFormat="1" applyFont="1" applyFill="1" applyBorder="1" applyAlignment="1" applyProtection="1">
      <alignment vertical="center" wrapText="1"/>
    </xf>
    <xf numFmtId="0" fontId="30" fillId="4" borderId="0" xfId="0" applyFont="1" applyFill="1" applyBorder="1" applyAlignment="1" applyProtection="1">
      <alignment horizontal="justify" vertical="center" wrapText="1"/>
    </xf>
    <xf numFmtId="49" fontId="18" fillId="5" borderId="11" xfId="0" applyNumberFormat="1" applyFont="1" applyFill="1" applyBorder="1" applyAlignment="1" applyProtection="1">
      <alignment vertical="center" wrapText="1"/>
      <protection locked="0"/>
    </xf>
    <xf numFmtId="0" fontId="18" fillId="5" borderId="11" xfId="0" applyNumberFormat="1" applyFont="1" applyFill="1" applyBorder="1" applyAlignment="1" applyProtection="1">
      <alignment vertical="center" wrapText="1"/>
      <protection locked="0"/>
    </xf>
    <xf numFmtId="14" fontId="18" fillId="5" borderId="11" xfId="0" applyNumberFormat="1" applyFont="1" applyFill="1" applyBorder="1" applyAlignment="1" applyProtection="1">
      <alignment vertical="center" wrapText="1"/>
      <protection locked="0"/>
    </xf>
    <xf numFmtId="49" fontId="18" fillId="5" borderId="11" xfId="0" applyNumberFormat="1" applyFont="1" applyFill="1" applyBorder="1" applyAlignment="1" applyProtection="1">
      <alignment horizontal="right" vertical="center" wrapText="1"/>
      <protection locked="0"/>
    </xf>
    <xf numFmtId="4" fontId="18" fillId="5" borderId="11" xfId="0" applyNumberFormat="1" applyFont="1" applyFill="1" applyBorder="1" applyAlignment="1" applyProtection="1">
      <alignment vertical="center" wrapText="1"/>
      <protection locked="0"/>
    </xf>
    <xf numFmtId="10" fontId="18" fillId="5" borderId="11" xfId="0" applyNumberFormat="1" applyFont="1" applyFill="1" applyBorder="1" applyAlignment="1" applyProtection="1">
      <alignment vertical="center" wrapText="1"/>
      <protection locked="0"/>
    </xf>
    <xf numFmtId="14" fontId="18" fillId="5" borderId="11" xfId="0" applyNumberFormat="1" applyFont="1" applyFill="1" applyBorder="1" applyAlignment="1" applyProtection="1">
      <alignment horizontal="right" vertical="center" wrapText="1"/>
      <protection locked="0"/>
    </xf>
    <xf numFmtId="0" fontId="18" fillId="5" borderId="8" xfId="0" applyNumberFormat="1" applyFont="1" applyFill="1" applyBorder="1" applyAlignment="1" applyProtection="1">
      <alignment horizontal="center" vertical="center" wrapText="1"/>
      <protection locked="0"/>
    </xf>
    <xf numFmtId="0" fontId="18" fillId="4" borderId="5" xfId="0" applyFont="1" applyFill="1" applyBorder="1" applyAlignment="1" applyProtection="1">
      <alignment vertical="center" wrapText="1"/>
      <protection locked="0"/>
    </xf>
  </cellXfs>
  <cellStyles count="5">
    <cellStyle name="Komma" xfId="1" builtinId="3"/>
    <cellStyle name="Prozent" xfId="2" builtinId="5"/>
    <cellStyle name="Standard" xfId="0" builtinId="0"/>
    <cellStyle name="Standard 2 2" xfId="4" xr:uid="{00000000-0005-0000-0000-000003000000}"/>
    <cellStyle name="Standard 5" xfId="3" xr:uid="{00000000-0005-0000-0000-000004000000}"/>
  </cellStyles>
  <dxfs count="121">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0" hidden="0"/>
    </dxf>
    <dxf>
      <protection locked="1" hidden="0"/>
    </dxf>
    <dxf>
      <protection locked="1"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1"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vertical/>
        <horizontal/>
      </border>
      <protection locked="1" hidden="0"/>
    </dxf>
    <dxf>
      <font>
        <b/>
        <i/>
      </font>
    </dxf>
    <dxf>
      <font>
        <b/>
        <i val="0"/>
      </font>
    </dxf>
    <dxf>
      <font>
        <b/>
        <i val="0"/>
      </font>
    </dxf>
    <dxf>
      <fill>
        <patternFill>
          <bgColor theme="0" tint="-4.9989318521683403E-2"/>
        </patternFill>
      </fill>
    </dxf>
    <dxf>
      <fill>
        <patternFill>
          <bgColor theme="0" tint="-4.9989318521683403E-2"/>
        </patternFill>
      </fill>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vertical/>
        <horizontal/>
      </border>
      <protection locked="0" hidden="1"/>
    </dxf>
    <dxf>
      <numFmt numFmtId="34" formatCode="_-* #,##0.00\ &quot;€&quot;_-;\-* #,##0.00\ &quot;€&quot;_-;_-* &quot;-&quot;??\ &quot;€&quot;_-;_-@_-"/>
      <fill>
        <patternFill patternType="solid">
          <fgColor indexed="64"/>
          <bgColor theme="0" tint="-4.9989318521683403E-2"/>
        </patternFill>
      </fill>
      <border diagonalUp="0" diagonalDown="0">
        <left style="thin">
          <color theme="0" tint="-0.249977111117893"/>
        </left>
        <right/>
        <top style="thin">
          <color theme="0" tint="-0.249977111117893"/>
        </top>
        <bottom/>
        <vertical/>
        <horizontal/>
      </border>
      <protection locked="0" hidden="1"/>
    </dxf>
    <dxf>
      <fill>
        <patternFill patternType="solid">
          <fgColor indexed="64"/>
          <bgColor theme="0" tint="-4.9989318521683403E-2"/>
        </patternFill>
      </fill>
      <alignment horizontal="left" vertical="bottom" textRotation="0" wrapText="0" indent="0" justifyLastLine="0" shrinkToFit="0" readingOrder="0"/>
      <border diagonalUp="0" diagonalDown="0" outline="0">
        <left/>
        <right/>
        <top style="thin">
          <color theme="0" tint="-0.249977111117893"/>
        </top>
        <bottom/>
      </border>
      <protection locked="0" hidden="1"/>
    </dxf>
    <dxf>
      <fill>
        <patternFill patternType="solid">
          <fgColor indexed="64"/>
          <bgColor theme="0" tint="-4.9989318521683403E-2"/>
        </patternFill>
      </fill>
      <alignment horizontal="center" vertical="bottom" textRotation="0" wrapText="0" indent="0" justifyLastLine="0" shrinkToFit="0" readingOrder="0"/>
      <border diagonalUp="0" diagonalDown="0" outline="0">
        <left/>
        <right/>
        <top style="thin">
          <color theme="0" tint="-0.249977111117893"/>
        </top>
        <bottom/>
      </border>
      <protection locked="1" hidden="1"/>
    </dxf>
    <dxf>
      <border outline="0">
        <left style="thin">
          <color theme="0" tint="-0.249977111117893"/>
        </left>
        <top style="thin">
          <color theme="0" tint="-0.249977111117893"/>
        </top>
      </border>
    </dxf>
    <dxf>
      <alignment horizontal="center" vertical="bottom" textRotation="0" wrapText="0" indent="0" justifyLastLine="0" shrinkToFit="0" readingOrder="0"/>
      <border diagonalUp="0" diagonalDown="0" outline="0">
        <left style="thin">
          <color theme="0" tint="-0.249977111117893"/>
        </left>
        <right style="thin">
          <color theme="0" tint="-0.249977111117893"/>
        </right>
        <top/>
        <bottom/>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auto="1"/>
        <name val="Arial"/>
        <scheme val="none"/>
      </font>
      <numFmt numFmtId="35" formatCode="_-* #,##0.00_-;\-* #,##0.00_-;_-* &quot;-&quot;??_-;_-@_-"/>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auto="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5" formatCode="_-* #,##0.00_-;\-* #,##0.00_-;_-* &quot;-&quot;??_-;_-@_-"/>
      <fill>
        <patternFill patternType="solid">
          <fgColor indexed="64"/>
          <bgColor theme="0"/>
        </patternFill>
      </fill>
      <alignment horizontal="right"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protection locked="0"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protection locked="0" hidden="1"/>
    </dxf>
    <dxf>
      <border outline="0">
        <bottom style="thin">
          <color theme="0" tint="-0.249977111117893"/>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1" hidden="0"/>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19" formatCode="dd/mm/yyyy"/>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169" formatCode="mm\/yyyy"/>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0" hidden="1"/>
    </dxf>
    <dxf>
      <font>
        <b val="0"/>
        <i val="0"/>
        <strike val="0"/>
        <condense val="0"/>
        <extend val="0"/>
        <outline val="0"/>
        <shadow val="0"/>
        <u val="none"/>
        <vertAlign val="baseline"/>
        <sz val="9"/>
        <color theme="1"/>
        <name val="Arial"/>
        <scheme val="none"/>
      </font>
      <numFmt numFmtId="30" formatCode="@"/>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protection locked="0" hidden="0"/>
    </dxf>
    <dxf>
      <font>
        <b val="0"/>
        <i val="0"/>
        <strike val="0"/>
        <condense val="0"/>
        <extend val="0"/>
        <outline val="0"/>
        <shadow val="0"/>
        <u val="none"/>
        <vertAlign val="baseline"/>
        <sz val="9"/>
        <color theme="1"/>
        <name val="Arial"/>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theme="0" tint="-0.249977111117893"/>
        </right>
        <top/>
        <bottom style="thin">
          <color theme="0" tint="-0.249977111117893"/>
        </bottom>
      </border>
      <protection locked="0" hidden="0"/>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protection locked="0" hidden="1"/>
    </dxf>
    <dxf>
      <border outline="0">
        <bottom style="thin">
          <color theme="0" tint="-0.249977111117893"/>
        </bottom>
      </border>
    </dxf>
    <dxf>
      <protection locked="0"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rgb="FFBFBFBF"/>
        </top>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Arial"/>
        <scheme val="none"/>
      </font>
      <numFmt numFmtId="4" formatCode="#,##0.00"/>
      <alignment horizontal="right" vertical="bottom" textRotation="0" wrapText="0" indent="0" justifyLastLine="0" shrinkToFit="0" readingOrder="0"/>
      <protection locked="1" hidden="1"/>
    </dxf>
    <dxf>
      <border outline="0">
        <bottom style="thin">
          <color rgb="FFBFBFBF"/>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patternFill>
      </fill>
      <border diagonalUp="0" diagonalDown="0" outline="0">
        <left style="thin">
          <color theme="0" tint="-0.249977111117893"/>
        </left>
        <right style="medium">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auto="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general" vertical="bottom"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2" formatCode="0.00"/>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65" formatCode="mm\ \/\ 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border diagonalUp="0" diagonalDown="0" outline="0">
        <left style="thin">
          <color theme="0" tint="-0.249977111117893"/>
        </left>
        <right style="thin">
          <color theme="0" tint="-0.249977111117893"/>
        </right>
        <top style="thin">
          <color theme="0" tint="-0.249977111117893"/>
        </top>
        <bottom style="thin">
          <color theme="0" tint="-0.249977111117893"/>
        </bottom>
      </border>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theme="0" tint="-4.9989318521683403E-2"/>
        </patternFill>
      </fill>
      <border diagonalUp="0" diagonalDown="0" outline="0">
        <left style="medium">
          <color theme="0" tint="-0.249977111117893"/>
        </left>
        <right style="thin">
          <color theme="0" tint="-0.249977111117893"/>
        </right>
        <top style="thin">
          <color theme="0" tint="-0.249977111117893"/>
        </top>
        <bottom style="thin">
          <color theme="0" tint="-0.249977111117893"/>
        </bottom>
      </border>
      <protection locked="1" hidden="1"/>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protection locked="1" hidden="1"/>
    </dxf>
    <dxf>
      <border outline="0">
        <bottom style="thin">
          <color theme="0" tint="-0.249977111117893"/>
        </bottom>
      </border>
    </dxf>
    <dxf>
      <font>
        <b val="0"/>
        <i val="0"/>
        <strike val="0"/>
        <condense val="0"/>
        <extend val="0"/>
        <outline val="0"/>
        <shadow val="0"/>
        <u val="none"/>
        <vertAlign val="baseline"/>
        <sz val="9"/>
        <color theme="1"/>
        <name val="Arial"/>
        <scheme val="none"/>
      </font>
      <numFmt numFmtId="4" formatCode="#,##0.00"/>
      <alignment horizontal="right" vertical="bottom" textRotation="0" wrapText="0" indent="0" justifyLastLine="0" shrinkToFit="0" readingOrder="0"/>
      <border diagonalUp="0" diagonalDown="0">
        <left style="thin">
          <color theme="0" tint="-0.249977111117893"/>
        </left>
        <right style="thin">
          <color theme="0" tint="-0.249977111117893"/>
        </right>
        <top/>
        <bottom/>
      </border>
      <protection locked="1" hidden="1"/>
    </dxf>
  </dxfs>
  <tableStyles count="1" defaultTableStyle="TableStyleMedium2" defaultPivotStyle="PivotStyleLight16">
    <tableStyle name="Tabellenformat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 displayName="Tabelle1" ref="B11:O29" totalsRowShown="0" headerRowDxfId="120" dataDxfId="118" headerRowBorderDxfId="119" tableBorderDxfId="117" totalsRowBorderDxfId="116" headerRowCellStyle="Komma" dataCellStyle="Komma">
  <autoFilter ref="B11:O29" xr:uid="{00000000-0009-0000-0100-000002000000}"/>
  <tableColumns count="14">
    <tableColumn id="1" xr3:uid="{00000000-0010-0000-0000-000001000000}" name="Spalte1" dataDxfId="115">
      <calculatedColumnFormula>ROW()-11</calculatedColumnFormula>
    </tableColumn>
    <tableColumn id="2" xr3:uid="{00000000-0010-0000-0000-000002000000}" name="Spalte2" dataDxfId="114"/>
    <tableColumn id="3" xr3:uid="{00000000-0010-0000-0000-000003000000}" name="Spalte3" dataDxfId="113"/>
    <tableColumn id="4" xr3:uid="{00000000-0010-0000-0000-000004000000}" name="Spalte4" dataDxfId="112"/>
    <tableColumn id="5" xr3:uid="{00000000-0010-0000-0000-000005000000}" name="Spalte5" dataDxfId="111" dataCellStyle="Prozent"/>
    <tableColumn id="13" xr3:uid="{00000000-0010-0000-0000-00000D000000}" name="Spalte52" dataDxfId="110" dataCellStyle="Prozent"/>
    <tableColumn id="14" xr3:uid="{00000000-0010-0000-0000-00000E000000}" name="Spalte53" dataDxfId="109" dataCellStyle="Prozent"/>
    <tableColumn id="6" xr3:uid="{00000000-0010-0000-0000-000006000000}" name="Spalte6" dataDxfId="108"/>
    <tableColumn id="7" xr3:uid="{00000000-0010-0000-0000-000007000000}" name="Spalte7" dataDxfId="107"/>
    <tableColumn id="8" xr3:uid="{00000000-0010-0000-0000-000008000000}" name="Spalte8" dataDxfId="106"/>
    <tableColumn id="9" xr3:uid="{00000000-0010-0000-0000-000009000000}" name="Spalte9" dataDxfId="105" dataCellStyle="Komma">
      <calculatedColumnFormula>IF(ISBLANK($K12),"0,00",IF(K12="Pauschalwerte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calculatedColumnFormula>
    </tableColumn>
    <tableColumn id="10" xr3:uid="{00000000-0010-0000-0000-00000A000000}" name="Spalte10" dataDxfId="104" dataCellStyle="Komma">
      <calculatedColumnFormula>IF(H12="Stunden",$I12*$L12,$L12)</calculatedColumnFormula>
    </tableColumn>
    <tableColumn id="11" xr3:uid="{00000000-0010-0000-0000-00000B000000}" name="Spalte11" dataDxfId="103" dataCellStyle="Komma">
      <calculatedColumnFormula>IF(AND(H12="Jahr",AND(K12="Pauschalwerte mit Urlaubsabgeltung")),"0,00",IF(H12="Stunden",($L12*$I12),((($M12/40)*$G12)*$F12)))</calculatedColumnFormula>
    </tableColumn>
    <tableColumn id="12" xr3:uid="{00000000-0010-0000-0000-00000C000000}" name="Spalte12" dataDxfId="10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15" displayName="Tabelle15" ref="B11:O29" totalsRowShown="0" headerRowDxfId="101" dataDxfId="99" headerRowBorderDxfId="100" tableBorderDxfId="98" totalsRowBorderDxfId="97" headerRowCellStyle="Komma" dataCellStyle="Komma">
  <autoFilter ref="B11:O29" xr:uid="{00000000-0009-0000-0100-000004000000}"/>
  <tableColumns count="14">
    <tableColumn id="1" xr3:uid="{00000000-0010-0000-0100-000001000000}" name="Spalte1" dataDxfId="96">
      <calculatedColumnFormula>ROW()-12</calculatedColumnFormula>
    </tableColumn>
    <tableColumn id="2" xr3:uid="{00000000-0010-0000-0100-000002000000}" name="Spalte2" dataDxfId="95"/>
    <tableColumn id="3" xr3:uid="{00000000-0010-0000-0100-000003000000}" name="Spalte3" dataDxfId="94"/>
    <tableColumn id="4" xr3:uid="{00000000-0010-0000-0100-000004000000}" name="Spalte4" dataDxfId="93"/>
    <tableColumn id="5" xr3:uid="{00000000-0010-0000-0100-000005000000}" name="Spalte5" dataDxfId="92" dataCellStyle="Prozent"/>
    <tableColumn id="13" xr3:uid="{00000000-0010-0000-0100-00000D000000}" name="Spalte52" dataDxfId="91" dataCellStyle="Prozent"/>
    <tableColumn id="14" xr3:uid="{00000000-0010-0000-0100-00000E000000}" name="Spalte53" dataDxfId="90" dataCellStyle="Prozent"/>
    <tableColumn id="6" xr3:uid="{00000000-0010-0000-0100-000006000000}" name="Spalte6" dataDxfId="89"/>
    <tableColumn id="7" xr3:uid="{00000000-0010-0000-0100-000007000000}" name="Spalte7" dataDxfId="88"/>
    <tableColumn id="8" xr3:uid="{00000000-0010-0000-0100-000008000000}" name="Spalte8" dataDxfId="87"/>
    <tableColumn id="9" xr3:uid="{00000000-0010-0000-0100-000009000000}" name="Spalte9" dataDxfId="86" dataCellStyle="Komma"/>
    <tableColumn id="10" xr3:uid="{00000000-0010-0000-0100-00000A000000}" name="Spalte10" dataDxfId="85" dataCellStyle="Komma">
      <calculatedColumnFormula>IF(H12="Stunden",$I12*$L12,$L12)</calculatedColumnFormula>
    </tableColumn>
    <tableColumn id="11" xr3:uid="{00000000-0010-0000-0100-00000B000000}" name="Spalte11" dataDxfId="84" dataCellStyle="Komma">
      <calculatedColumnFormula>IF(AND(H12="Jahr",AND(K12="Pauschalwerte mit Urlaubsabgeltung")),"0,00",IF(H12="Stunden",($L12*$I12),((($M12/40)*$G12)*$F12)))</calculatedColumnFormula>
    </tableColumn>
    <tableColumn id="12" xr3:uid="{00000000-0010-0000-0100-00000C000000}" name="Spalte12" dataDxfId="8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elle6" displayName="Tabelle6" ref="B13:L35" headerRowCount="0" totalsRowShown="0" headerRowDxfId="82" dataDxfId="80" headerRowBorderDxfId="81" tableBorderDxfId="79" totalsRowBorderDxfId="78">
  <tableColumns count="11">
    <tableColumn id="1" xr3:uid="{00000000-0010-0000-0200-000001000000}" name="Spalte1" headerRowDxfId="77" dataDxfId="76">
      <calculatedColumnFormula>ROW()-12</calculatedColumnFormula>
    </tableColumn>
    <tableColumn id="2" xr3:uid="{00000000-0010-0000-0200-000002000000}" name="Spalte2" headerRowDxfId="75" dataDxfId="74"/>
    <tableColumn id="3" xr3:uid="{00000000-0010-0000-0200-000003000000}" name="Spalte3" headerRowDxfId="73" dataDxfId="72"/>
    <tableColumn id="4" xr3:uid="{00000000-0010-0000-0200-000004000000}" name="Spalte4" headerRowDxfId="71" dataDxfId="70"/>
    <tableColumn id="5" xr3:uid="{00000000-0010-0000-0200-000005000000}" name="Spalte5" headerRowDxfId="69" dataDxfId="68"/>
    <tableColumn id="6" xr3:uid="{00000000-0010-0000-0200-000006000000}" name="Spalte6" headerRowDxfId="67" dataDxfId="66" headerRowCellStyle="Prozent" dataCellStyle="Prozent"/>
    <tableColumn id="7" xr3:uid="{00000000-0010-0000-0200-000007000000}" name="Spalte7" headerRowDxfId="65" dataDxfId="64" headerRowCellStyle="Komma" dataCellStyle="Komma"/>
    <tableColumn id="8" xr3:uid="{00000000-0010-0000-0200-000008000000}" name="Spalte8" headerRowDxfId="63" dataDxfId="62"/>
    <tableColumn id="9" xr3:uid="{00000000-0010-0000-0200-000009000000}" name="Spalte9" headerRowDxfId="61" dataDxfId="60"/>
    <tableColumn id="10" xr3:uid="{00000000-0010-0000-0200-00000A000000}" name="Spalte10" headerRowDxfId="59" dataDxfId="58">
      <calculatedColumnFormula>I13</calculatedColumnFormula>
    </tableColumn>
    <tableColumn id="11" xr3:uid="{00000000-0010-0000-0200-00000B000000}" name="Spalte11" headerRowDxfId="57" dataDxfId="56"/>
  </tableColumns>
  <tableStyleInfo name="Tabellenformat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UN_LOHN" displayName="UN_LOHN" ref="B13:V30" totalsRowShown="0" headerRowDxfId="55" dataDxfId="53" headerRowBorderDxfId="54" tableBorderDxfId="52" totalsRowBorderDxfId="51" headerRowCellStyle="Komma" dataCellStyle="Komma">
  <autoFilter ref="B13:V30" xr:uid="{00000000-0009-0000-0100-000006000000}"/>
  <tableColumns count="21">
    <tableColumn id="1" xr3:uid="{00000000-0010-0000-0300-000001000000}" name="Spalte1" dataDxfId="50">
      <calculatedColumnFormula>ROW()-13</calculatedColumnFormula>
    </tableColumn>
    <tableColumn id="16" xr3:uid="{00000000-0010-0000-0300-000010000000}" name="Spalte16" dataDxfId="49"/>
    <tableColumn id="2" xr3:uid="{00000000-0010-0000-0300-000002000000}" name="Spalte2" dataDxfId="48"/>
    <tableColumn id="3" xr3:uid="{00000000-0010-0000-0300-000003000000}" name="Spalte3" dataDxfId="47"/>
    <tableColumn id="4" xr3:uid="{00000000-0010-0000-0300-000004000000}" name="Spalte4" dataDxfId="46"/>
    <tableColumn id="6" xr3:uid="{00000000-0010-0000-0300-000006000000}" name="Spalte6" dataDxfId="45" dataCellStyle="Prozent"/>
    <tableColumn id="5" xr3:uid="{00000000-0010-0000-0300-000005000000}" name="Spalte62" dataDxfId="44" dataCellStyle="Prozent"/>
    <tableColumn id="7" xr3:uid="{00000000-0010-0000-0300-000007000000}" name="Spalte7" dataDxfId="43" dataCellStyle="Komma"/>
    <tableColumn id="9" xr3:uid="{00000000-0010-0000-0300-000009000000}" name="Spalte9" dataDxfId="42" dataCellStyle="Komma"/>
    <tableColumn id="10" xr3:uid="{00000000-0010-0000-0300-00000A000000}" name="Spalte10" dataDxfId="41" dataCellStyle="Komma">
      <calculatedColumnFormula>IF(ISBLANK($J14),"0,00",IF($G14="Stunden",VLOOKUP($J14,'Grundlage UN-Lohn'!$M$9:$R$13,2),IF($G14="Monat",VLOOKUP($J14,'Grundlage UN-Lohn'!$M$2:$R$6,2),"0,00")))</calculatedColumnFormula>
    </tableColumn>
    <tableColumn id="18" xr3:uid="{00000000-0010-0000-0300-000012000000}" name="Spalte102" dataDxfId="40" dataCellStyle="Komma"/>
    <tableColumn id="23" xr3:uid="{00000000-0010-0000-0300-000017000000}" name="Spalte1023" dataDxfId="39" dataCellStyle="Komma"/>
    <tableColumn id="22" xr3:uid="{00000000-0010-0000-0300-000016000000}" name="Spalte1022" dataDxfId="38" dataCellStyle="Komma"/>
    <tableColumn id="21" xr3:uid="{00000000-0010-0000-0300-000015000000}" name="Spalte103" dataDxfId="37" dataCellStyle="Komma"/>
    <tableColumn id="11" xr3:uid="{00000000-0010-0000-0300-00000B000000}" name="Spalte11" dataDxfId="36" dataCellStyle="Komma">
      <calculatedColumnFormula>IF(ISBLANK($J14),"0,00",IF(AND($G14="Stunden",$L14="Ja"),VLOOKUP($J14,'Grundlage UN-Lohn'!$M$9:$R$13,3),IF(AND($G14="Monat",$L14="Ja"),VLOOKUP($J14,'Grundlage UN-Lohn'!$M$2:$R$6,3),"0,00")))</calculatedColumnFormula>
    </tableColumn>
    <tableColumn id="12" xr3:uid="{00000000-0010-0000-0300-00000C000000}" name="Spalte12" dataDxfId="35" dataCellStyle="Komma">
      <calculatedColumnFormula>IF(ISBLANK($J14),"0,00",IF(AND($G14="Stunden",$M14="Ja"),VLOOKUP($J14,'Grundlage UN-Lohn'!$M$9:$R$13,4),IF(AND($G14="Monat",$M14="Ja"),VLOOKUP($J14,'Grundlage UN-Lohn'!$M$2:$R$6,4),"0,00")))</calculatedColumnFormula>
    </tableColumn>
    <tableColumn id="13" xr3:uid="{00000000-0010-0000-0300-00000D000000}" name="Spalte13" dataDxfId="34" dataCellStyle="Komma">
      <calculatedColumnFormula>IF(ISBLANK($J14),"0,00",IF(AND($G14="Stunden",$N14="Ja"),VLOOKUP($J14,'Grundlage UN-Lohn'!$M$9:$R$13,5),IF(AND($G14="Monat",$N14="Ja"),VLOOKUP($J14,'Grundlage UN-Lohn'!$M$2:$R$6,5),"0,00")))</calculatedColumnFormula>
    </tableColumn>
    <tableColumn id="14" xr3:uid="{00000000-0010-0000-0300-00000E000000}" name="Spalte14" dataDxfId="33" dataCellStyle="Komma">
      <calculatedColumnFormula>IF(ISBLANK($J14),"0,00",IF(AND($G14="Stunden",$O14="Ja"),VLOOKUP($J14,'Grundlage UN-Lohn'!$M$9:$R$13,6),IF(AND($G14="Monat",$O14="Ja"),VLOOKUP($J14,'Grundlage UN-Lohn'!$M$2:$R$6,6),"0,00")))</calculatedColumnFormula>
    </tableColumn>
    <tableColumn id="15" xr3:uid="{00000000-0010-0000-0300-00000F000000}" name="Spalte15" dataDxfId="32" dataCellStyle="Komma">
      <calculatedColumnFormula>IF(AND(L14="Nein",M14="Nein",N14="Nein",O14="Nein"),K14,ROUND(K14+(SUM(P14:S14)),0))</calculatedColumnFormula>
    </tableColumn>
    <tableColumn id="17" xr3:uid="{00000000-0010-0000-0300-000011000000}" name="Spalte17" dataDxfId="31" dataCellStyle="Komma">
      <calculatedColumnFormula>IF(G14=0,0,IF(G14="Stunden",T14*I14,IF(G14="Monat",T14*H14)))</calculatedColumnFormula>
    </tableColumn>
    <tableColumn id="20" xr3:uid="{00000000-0010-0000-0300-000014000000}" name="Spalte20" dataDxfId="3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elle2" displayName="Tabelle2" ref="A12:O29" totalsRowShown="0" headerRowDxfId="14" dataDxfId="13" tableBorderDxfId="29">
  <autoFilter ref="A12:O29" xr:uid="{00000000-0009-0000-0100-000001000000}"/>
  <tableColumns count="15">
    <tableColumn id="1" xr3:uid="{00000000-0010-0000-0400-000001000000}" name="Spalte0" dataDxfId="1"/>
    <tableColumn id="2" xr3:uid="{00000000-0010-0000-0400-000002000000}" name="Spalte1" dataDxfId="16">
      <calculatedColumnFormula>ROW()-12</calculatedColumnFormula>
    </tableColumn>
    <tableColumn id="3" xr3:uid="{00000000-0010-0000-0400-000003000000}" name="Spalte2" dataDxfId="12"/>
    <tableColumn id="4" xr3:uid="{00000000-0010-0000-0400-000004000000}" name="Spalte3" dataDxfId="11"/>
    <tableColumn id="8" xr3:uid="{00000000-0010-0000-0400-000008000000}" name="Spalte32" dataDxfId="10"/>
    <tableColumn id="5" xr3:uid="{00000000-0010-0000-0400-000005000000}" name="Spalte4" dataDxfId="9"/>
    <tableColumn id="6" xr3:uid="{00000000-0010-0000-0400-000006000000}" name="Spalte5" dataDxfId="8"/>
    <tableColumn id="7" xr3:uid="{00000000-0010-0000-0400-000007000000}" name="Spalte6" dataDxfId="7"/>
    <tableColumn id="9" xr3:uid="{00000000-0010-0000-0400-000009000000}" name="Spalte7" dataDxfId="6"/>
    <tableColumn id="10" xr3:uid="{00000000-0010-0000-0400-00000A000000}" name="Spalte8" dataDxfId="5"/>
    <tableColumn id="11" xr3:uid="{00000000-0010-0000-0400-00000B000000}" name="Spalte9" dataDxfId="4"/>
    <tableColumn id="12" xr3:uid="{00000000-0010-0000-0400-00000C000000}" name="Spalte10" dataDxfId="3"/>
    <tableColumn id="13" xr3:uid="{00000000-0010-0000-0400-00000D000000}" name="Spalte11" dataDxfId="2"/>
    <tableColumn id="14" xr3:uid="{00000000-0010-0000-0400-00000E000000}" name="Spalte12" dataDxfId="15">
      <calculatedColumnFormula>($J13-($J13*$L13))+(($J13-($J13*$L13))*$K13)</calculatedColumnFormula>
    </tableColumn>
    <tableColumn id="15" xr3:uid="{00000000-0010-0000-0400-00000F000000}" name="Spalte13" dataDxfId="0"/>
  </tableColumns>
  <tableStyleInfo name="Tabellenformat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elle34" displayName="Tabelle34" ref="B12:F25" totalsRowShown="0" headerRowDxfId="28" tableBorderDxfId="27">
  <autoFilter ref="B12:F25" xr:uid="{00000000-0009-0000-0100-000003000000}"/>
  <tableColumns count="5">
    <tableColumn id="1" xr3:uid="{00000000-0010-0000-0500-000001000000}" name="Spalte1" dataDxfId="26">
      <calculatedColumnFormula>ROW()-12</calculatedColumnFormula>
    </tableColumn>
    <tableColumn id="2" xr3:uid="{00000000-0010-0000-0500-000002000000}" name="Spalte2" dataDxfId="25"/>
    <tableColumn id="3" xr3:uid="{00000000-0010-0000-0500-000003000000}" name="Spalte3" dataDxfId="24"/>
    <tableColumn id="4" xr3:uid="{00000000-0010-0000-0500-000004000000}" name="Spalte4" dataDxfId="23"/>
    <tableColumn id="5" xr3:uid="{00000000-0010-0000-0500-000005000000}" name="Spalte5" dataDxfId="22"/>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3" tint="0.79998168889431442"/>
  </sheetPr>
  <dimension ref="A1:M47"/>
  <sheetViews>
    <sheetView showGridLines="0" topLeftCell="A4" zoomScaleNormal="100" workbookViewId="0">
      <selection activeCell="C27" sqref="C27"/>
    </sheetView>
  </sheetViews>
  <sheetFormatPr baseColWidth="10" defaultRowHeight="15" x14ac:dyDescent="0.25"/>
  <cols>
    <col min="1" max="1" width="58.28515625" customWidth="1"/>
    <col min="2" max="2" width="20" customWidth="1"/>
    <col min="3" max="3" width="21.7109375" customWidth="1"/>
    <col min="4" max="4" width="24" customWidth="1"/>
    <col min="5" max="5" width="25" customWidth="1"/>
    <col min="6" max="6" width="7.28515625" style="1" customWidth="1"/>
    <col min="7" max="7" width="53.28515625" style="57" customWidth="1"/>
    <col min="8" max="8" width="13.28515625" style="1" bestFit="1" customWidth="1"/>
    <col min="9" max="9" width="16" style="3" customWidth="1"/>
    <col min="10" max="10" width="36.285156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57" x14ac:dyDescent="0.25">
      <c r="A3" s="281" t="s">
        <v>289</v>
      </c>
      <c r="B3" s="282"/>
      <c r="C3" s="4">
        <v>1</v>
      </c>
      <c r="D3" s="5" t="s">
        <v>4</v>
      </c>
      <c r="E3" s="6"/>
      <c r="F3" s="7"/>
      <c r="G3" s="8" t="s">
        <v>5</v>
      </c>
      <c r="H3" s="9"/>
      <c r="I3" s="10"/>
      <c r="J3" s="10"/>
      <c r="L3" s="12"/>
    </row>
    <row r="4" spans="1:13" ht="15.75" x14ac:dyDescent="0.25">
      <c r="A4" s="13"/>
      <c r="B4" s="14"/>
      <c r="C4" s="15"/>
      <c r="D4" s="16"/>
      <c r="E4" s="16"/>
      <c r="F4" s="7"/>
      <c r="G4" s="17"/>
      <c r="H4" s="18"/>
      <c r="I4" s="18"/>
      <c r="J4" s="18"/>
      <c r="K4" s="19"/>
    </row>
    <row r="5" spans="1:13" ht="43.5" x14ac:dyDescent="0.25">
      <c r="A5" s="283" t="s">
        <v>6</v>
      </c>
      <c r="B5" s="283"/>
      <c r="C5" s="283"/>
      <c r="D5" s="283"/>
      <c r="E5" s="283"/>
      <c r="F5" s="7"/>
      <c r="G5" s="20" t="s">
        <v>7</v>
      </c>
      <c r="H5" s="21"/>
      <c r="I5" s="22"/>
      <c r="J5" s="22"/>
    </row>
    <row r="6" spans="1:13" x14ac:dyDescent="0.25">
      <c r="A6" s="16"/>
      <c r="B6" s="16"/>
      <c r="C6" s="16"/>
      <c r="D6" s="16"/>
      <c r="E6" s="16"/>
      <c r="F6" s="16"/>
      <c r="G6" s="23"/>
      <c r="H6" s="9"/>
      <c r="I6" s="10"/>
      <c r="J6" s="10"/>
    </row>
    <row r="7" spans="1:13" ht="41.25" customHeight="1" x14ac:dyDescent="0.25">
      <c r="A7" s="24" t="s">
        <v>8</v>
      </c>
      <c r="B7" s="284"/>
      <c r="C7" s="284"/>
      <c r="D7" s="284"/>
      <c r="E7" s="25"/>
      <c r="F7" s="25"/>
      <c r="G7" s="26"/>
      <c r="H7" s="9"/>
      <c r="I7" s="10"/>
      <c r="J7" s="10"/>
    </row>
    <row r="8" spans="1:13" ht="34.5" customHeight="1" x14ac:dyDescent="0.25">
      <c r="A8" s="24" t="s">
        <v>9</v>
      </c>
      <c r="B8" s="284"/>
      <c r="C8" s="284"/>
      <c r="D8" s="284"/>
      <c r="E8" s="27"/>
      <c r="F8" s="28"/>
      <c r="G8" s="29"/>
      <c r="H8" s="30"/>
      <c r="I8" s="31"/>
      <c r="J8" s="31"/>
    </row>
    <row r="9" spans="1:13" ht="43.5" x14ac:dyDescent="0.25">
      <c r="A9" s="32" t="s">
        <v>10</v>
      </c>
      <c r="B9" s="285"/>
      <c r="C9" s="285"/>
      <c r="D9" s="285"/>
      <c r="E9" s="25"/>
      <c r="F9" s="28"/>
      <c r="G9" s="238" t="s">
        <v>205</v>
      </c>
      <c r="H9" s="33"/>
      <c r="I9" s="10"/>
      <c r="J9" s="10"/>
    </row>
    <row r="10" spans="1:13" x14ac:dyDescent="0.25">
      <c r="A10" s="16"/>
      <c r="B10" s="16"/>
      <c r="C10" s="34"/>
      <c r="D10" s="16"/>
      <c r="E10" s="16"/>
      <c r="F10" s="28"/>
      <c r="G10" s="26"/>
      <c r="H10" s="9"/>
      <c r="I10" s="10"/>
      <c r="J10" s="10"/>
    </row>
    <row r="11" spans="1:13" x14ac:dyDescent="0.25">
      <c r="A11" s="14" t="s">
        <v>11</v>
      </c>
      <c r="B11" s="14" t="s">
        <v>12</v>
      </c>
      <c r="C11" s="6"/>
      <c r="D11" s="35" t="s">
        <v>3</v>
      </c>
      <c r="E11" s="6"/>
      <c r="F11" s="28"/>
      <c r="G11" s="26"/>
      <c r="H11" s="9"/>
      <c r="I11" s="10"/>
      <c r="J11" s="10"/>
    </row>
    <row r="12" spans="1:13" x14ac:dyDescent="0.25">
      <c r="A12" s="14" t="s">
        <v>13</v>
      </c>
      <c r="B12" s="14" t="s">
        <v>12</v>
      </c>
      <c r="C12" s="6"/>
      <c r="D12" s="35" t="s">
        <v>3</v>
      </c>
      <c r="E12" s="6"/>
      <c r="F12" s="28"/>
      <c r="G12" s="26"/>
      <c r="H12" s="9"/>
      <c r="I12" s="10"/>
      <c r="J12" s="10"/>
    </row>
    <row r="13" spans="1:13" x14ac:dyDescent="0.25">
      <c r="A13" s="36"/>
      <c r="B13" s="16"/>
      <c r="C13" s="16"/>
      <c r="D13" s="16"/>
      <c r="E13" s="16"/>
      <c r="F13" s="28"/>
      <c r="G13" s="37"/>
      <c r="H13" s="9"/>
    </row>
    <row r="14" spans="1:13" ht="24" x14ac:dyDescent="0.25">
      <c r="A14" s="38" t="s">
        <v>14</v>
      </c>
      <c r="B14" s="237">
        <v>1</v>
      </c>
      <c r="C14" s="26"/>
      <c r="D14" s="9"/>
      <c r="E14" s="3"/>
      <c r="F14" s="28"/>
      <c r="G14" s="26"/>
      <c r="H14" s="9"/>
    </row>
    <row r="15" spans="1:13" ht="24" x14ac:dyDescent="0.25">
      <c r="A15" s="38" t="s">
        <v>224</v>
      </c>
      <c r="B15" s="237">
        <v>0.15</v>
      </c>
      <c r="C15" s="26"/>
      <c r="D15" s="9"/>
      <c r="E15" s="3"/>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48" x14ac:dyDescent="0.25">
      <c r="A18" s="38"/>
      <c r="B18" s="41" t="s">
        <v>15</v>
      </c>
      <c r="C18" s="42" t="s">
        <v>16</v>
      </c>
      <c r="D18" s="28"/>
      <c r="E18" s="28"/>
      <c r="F18" s="28"/>
      <c r="G18" s="254" t="str">
        <f>IF($C$3=1,IF(B31&gt;0,Auswahlmöglichkeiten!G2,IF(B31=0,"Hinweis: Bitte geben Sie die Angaben lt. Zuwendungsbescheid/ Zuweisungsschreiben ein."))," ")</f>
        <v>Hinweis: Bitte geben Sie die Angaben lt. Zuwendungsbescheid/ Zuweisungsschreiben ein.</v>
      </c>
      <c r="H18" s="16"/>
    </row>
    <row r="19" spans="1:13" ht="24" customHeight="1" x14ac:dyDescent="0.25">
      <c r="A19" s="38"/>
      <c r="B19" s="44" t="s">
        <v>17</v>
      </c>
      <c r="C19" s="38" t="s">
        <v>18</v>
      </c>
      <c r="D19" s="28"/>
      <c r="E19" s="28"/>
      <c r="F19" s="28"/>
      <c r="H19" s="16"/>
    </row>
    <row r="20" spans="1:13" s="3" customFormat="1" hidden="1" x14ac:dyDescent="0.2">
      <c r="A20" s="38" t="s">
        <v>115</v>
      </c>
      <c r="B20" s="45"/>
      <c r="C20" s="46">
        <f>SUMIF('Personal (VKO) neu '!$A$12:$A$29,$C$3,'Personal (VKO) neu '!N12:N29)</f>
        <v>0</v>
      </c>
      <c r="D20" s="28"/>
      <c r="E20" s="47"/>
      <c r="F20" s="28"/>
      <c r="G20" s="254"/>
      <c r="H20" s="16"/>
      <c r="K20" s="11"/>
      <c r="L20" s="11"/>
      <c r="M20" s="11"/>
    </row>
    <row r="21" spans="1:13" s="3" customFormat="1" hidden="1" x14ac:dyDescent="0.2">
      <c r="A21" s="38" t="s">
        <v>116</v>
      </c>
      <c r="B21" s="45"/>
      <c r="C21" s="46">
        <f>SUMIF('Personal (VKO) alt'!$A$12:$A$29,$C$3,'Personal (VKO) alt'!N12:N29)</f>
        <v>0</v>
      </c>
      <c r="D21" s="28"/>
      <c r="E21" s="47"/>
      <c r="F21" s="28"/>
      <c r="G21" s="254"/>
      <c r="H21" s="16"/>
      <c r="K21" s="11"/>
      <c r="L21" s="11"/>
      <c r="M21" s="11"/>
    </row>
    <row r="22" spans="1:13" s="3" customFormat="1" x14ac:dyDescent="0.2">
      <c r="A22" s="38" t="s">
        <v>117</v>
      </c>
      <c r="B22" s="45"/>
      <c r="C22" s="46">
        <f>SUMIF('Personal direkte Ausgaben'!$A$13:$A$35,$C$3,'Personal direkte Ausgaben'!K13:K35)</f>
        <v>0</v>
      </c>
      <c r="D22" s="28"/>
      <c r="E22" s="47"/>
      <c r="F22" s="28"/>
      <c r="G22" s="254"/>
      <c r="H22" s="16"/>
      <c r="K22" s="11"/>
      <c r="L22" s="11"/>
      <c r="M22" s="11"/>
    </row>
    <row r="23" spans="1:13" s="3" customFormat="1" hidden="1" x14ac:dyDescent="0.2">
      <c r="A23" s="38" t="s">
        <v>118</v>
      </c>
      <c r="B23" s="45"/>
      <c r="C23" s="46">
        <f>SUMIF(Unternehmerlohn!$A$14:$A$30,C3,Unternehmerlohn!U14:U30)</f>
        <v>0</v>
      </c>
      <c r="D23" s="28"/>
      <c r="E23" s="47"/>
      <c r="F23" s="28"/>
      <c r="G23" s="254"/>
      <c r="H23" s="16"/>
      <c r="K23" s="11"/>
      <c r="L23" s="11"/>
      <c r="M23" s="11"/>
    </row>
    <row r="24" spans="1:13" s="3" customFormat="1" x14ac:dyDescent="0.2">
      <c r="A24" s="38" t="s">
        <v>20</v>
      </c>
      <c r="B24" s="242">
        <f>SUM(B20:B23)*IF($E$15=0,$B$15,$E$15)</f>
        <v>0</v>
      </c>
      <c r="C24" s="242">
        <f>SUM($C$20:$C$23)*IF($E$15=0,$B$15,$E$15)</f>
        <v>0</v>
      </c>
      <c r="D24" s="28"/>
      <c r="E24" s="28"/>
      <c r="F24" s="28"/>
      <c r="G24" s="254"/>
      <c r="H24" s="16"/>
      <c r="K24" s="11"/>
      <c r="L24" s="11"/>
      <c r="M24" s="11"/>
    </row>
    <row r="25" spans="1:13" s="3" customFormat="1" x14ac:dyDescent="0.2">
      <c r="A25" s="38" t="s">
        <v>290</v>
      </c>
      <c r="B25" s="45"/>
      <c r="C25" s="46">
        <f>SUMIFS('Investitionen Sachausgaben'!N10:N29,'Investitionen Sachausgaben'!$A$10:$A$29,$C$3,'Investitionen Sachausgaben'!D10:D29,$A$25)</f>
        <v>0</v>
      </c>
      <c r="D25" s="28"/>
      <c r="E25" s="28"/>
      <c r="F25" s="28"/>
      <c r="G25" s="254"/>
      <c r="K25" s="11"/>
      <c r="L25" s="11"/>
      <c r="M25" s="11"/>
    </row>
    <row r="26" spans="1:13" s="3" customFormat="1" x14ac:dyDescent="0.2">
      <c r="A26" s="38" t="s">
        <v>291</v>
      </c>
      <c r="B26" s="45"/>
      <c r="C26" s="46">
        <f>SUMIFS('Investitionen Sachausgaben'!N11:N29,'Investitionen Sachausgaben'!$A$11:$A$29,$C$3,'Investitionen Sachausgaben'!D11:D29,$A$26)</f>
        <v>0</v>
      </c>
      <c r="D26" s="28"/>
      <c r="E26" s="28"/>
      <c r="F26" s="28"/>
      <c r="G26" s="254"/>
      <c r="H26" s="16"/>
      <c r="K26" s="11"/>
      <c r="L26" s="11"/>
      <c r="M26" s="11"/>
    </row>
    <row r="27" spans="1:13" s="3" customFormat="1" x14ac:dyDescent="0.2">
      <c r="A27" s="38" t="s">
        <v>292</v>
      </c>
      <c r="B27" s="45"/>
      <c r="C27" s="46">
        <f>SUMIFS('Investitionen Sachausgaben'!N12:N29,'Investitionen Sachausgaben'!$A$12:$A$29,$C$3,'Investitionen Sachausgaben'!D12:D29,$A$27)</f>
        <v>0</v>
      </c>
      <c r="D27" s="28"/>
      <c r="E27" s="28"/>
      <c r="F27" s="28"/>
      <c r="G27" s="254"/>
      <c r="H27" s="16"/>
      <c r="K27" s="11"/>
      <c r="L27" s="11"/>
      <c r="M27" s="11"/>
    </row>
    <row r="28" spans="1:13" s="3" customFormat="1" hidden="1" x14ac:dyDescent="0.2">
      <c r="A28" s="38" t="s">
        <v>114</v>
      </c>
      <c r="B28" s="45"/>
      <c r="C28" s="46">
        <f>SUMIFS(Tabelle34[Spalte3],Tabelle34[Spalte4],"Ja",Meilensteine!$A$13:$A$25,$C$3)</f>
        <v>0</v>
      </c>
      <c r="D28" s="28"/>
      <c r="E28" s="28"/>
      <c r="F28" s="28"/>
      <c r="G28" s="254"/>
      <c r="H28" s="16"/>
      <c r="K28" s="11"/>
      <c r="L28" s="11"/>
      <c r="M28" s="11"/>
    </row>
    <row r="29" spans="1:13" s="3" customFormat="1" x14ac:dyDescent="0.2">
      <c r="A29" s="38" t="s">
        <v>293</v>
      </c>
      <c r="B29" s="45"/>
      <c r="C29" s="46">
        <f>SUMIFS('Investitionen Sachausgaben'!N13:N29,'Investitionen Sachausgaben'!$A$13:$A$29,$C$3,'Investitionen Sachausgaben'!D13:D29,$A$29)</f>
        <v>0</v>
      </c>
      <c r="D29" s="28"/>
      <c r="E29" s="28"/>
      <c r="F29" s="28"/>
      <c r="G29" s="254"/>
      <c r="H29" s="16"/>
      <c r="K29" s="11"/>
      <c r="L29" s="11"/>
      <c r="M29" s="11"/>
    </row>
    <row r="30" spans="1:13" s="3" customFormat="1" x14ac:dyDescent="0.2">
      <c r="A30" s="38" t="s">
        <v>294</v>
      </c>
      <c r="B30" s="45"/>
      <c r="C30" s="46">
        <f>SUMIFS('Investitionen Sachausgaben'!N13:N29,'Investitionen Sachausgaben'!$A$13:$A$29,$C$3,'Investitionen Sachausgaben'!D13:D29,$A$30)</f>
        <v>0</v>
      </c>
      <c r="D30" s="28"/>
      <c r="E30" s="28"/>
      <c r="F30" s="28"/>
      <c r="G30" s="26"/>
      <c r="H30" s="16"/>
      <c r="K30" s="11"/>
      <c r="L30" s="11"/>
      <c r="M30" s="11"/>
    </row>
    <row r="31" spans="1:13" s="3" customFormat="1" x14ac:dyDescent="0.2">
      <c r="A31" s="123" t="s">
        <v>23</v>
      </c>
      <c r="B31" s="124">
        <f>SUM(B20:B30)</f>
        <v>0</v>
      </c>
      <c r="C31" s="124">
        <f>SUM(C20:C30)</f>
        <v>0</v>
      </c>
      <c r="D31" s="28"/>
      <c r="E31" s="28"/>
      <c r="F31" s="28"/>
      <c r="G31" s="48"/>
      <c r="H31" s="16"/>
      <c r="K31" s="11"/>
      <c r="L31" s="11"/>
      <c r="M31" s="11"/>
    </row>
    <row r="32" spans="1:13" s="3" customFormat="1" ht="25.5" customHeight="1" x14ac:dyDescent="0.2">
      <c r="A32" s="125" t="s">
        <v>24</v>
      </c>
      <c r="B32" s="126">
        <f>SUM($B$20:$B$30)*IF($E$14=0,B14,E14)</f>
        <v>0</v>
      </c>
      <c r="C32" s="127">
        <f>IF(SUM(C20:C30)*IF($E$14=0,B14,E14)&gt;$B$32,$B$32,(SUM(C20:C30)*IF($E$14=0,B14,E14)))</f>
        <v>0</v>
      </c>
      <c r="D32" s="28"/>
      <c r="E32" s="49"/>
      <c r="F32" s="49"/>
      <c r="G32" s="50"/>
      <c r="H32" s="16"/>
      <c r="K32" s="11"/>
      <c r="L32" s="11"/>
      <c r="M32" s="11"/>
    </row>
    <row r="33" spans="1:13" s="3" customFormat="1" x14ac:dyDescent="0.2">
      <c r="A33" s="51" t="s">
        <v>25</v>
      </c>
      <c r="B33" s="52">
        <f>B31-B32</f>
        <v>0</v>
      </c>
      <c r="C33" s="53">
        <f>$C$31-$C$32</f>
        <v>0</v>
      </c>
      <c r="D33" s="28"/>
      <c r="E33" s="54"/>
      <c r="F33" s="54"/>
      <c r="G33" s="55"/>
      <c r="H33" s="9"/>
      <c r="K33" s="11"/>
      <c r="L33" s="11"/>
      <c r="M33" s="11"/>
    </row>
    <row r="34" spans="1:13" s="3" customFormat="1" x14ac:dyDescent="0.25">
      <c r="A34" s="38" t="s">
        <v>26</v>
      </c>
      <c r="B34" s="56"/>
      <c r="C34" s="56">
        <v>0</v>
      </c>
      <c r="D34" s="28"/>
      <c r="E34" s="1"/>
      <c r="F34" s="1"/>
      <c r="G34" s="2"/>
      <c r="H34" s="1"/>
      <c r="K34" s="11"/>
      <c r="L34" s="11"/>
      <c r="M34" s="11"/>
    </row>
    <row r="35" spans="1:13" s="3" customFormat="1" x14ac:dyDescent="0.25">
      <c r="A35" s="38" t="s">
        <v>27</v>
      </c>
      <c r="B35" s="56"/>
      <c r="C35" s="46">
        <f>C32-C34</f>
        <v>0</v>
      </c>
      <c r="D35" s="28"/>
      <c r="E35" s="1"/>
      <c r="F35" s="1"/>
      <c r="G35" s="2"/>
      <c r="H35" s="1"/>
      <c r="K35" s="11"/>
      <c r="L35" s="11"/>
      <c r="M35" s="11"/>
    </row>
    <row r="36" spans="1:13" s="3" customFormat="1" x14ac:dyDescent="0.25">
      <c r="A36" s="1"/>
      <c r="B36" s="1"/>
      <c r="C36" s="1"/>
      <c r="D36" s="28"/>
      <c r="E36" s="1"/>
      <c r="F36" s="1"/>
      <c r="G36" s="2"/>
      <c r="H36" s="1"/>
      <c r="K36" s="11"/>
      <c r="L36" s="11"/>
      <c r="M36" s="11"/>
    </row>
    <row r="37" spans="1:13" s="3" customFormat="1" x14ac:dyDescent="0.25">
      <c r="A37" s="1"/>
      <c r="B37" s="1"/>
      <c r="C37" s="1"/>
      <c r="D37" s="28"/>
      <c r="E37" s="1"/>
      <c r="F37" s="1"/>
      <c r="G37" s="2"/>
      <c r="H37" s="1"/>
      <c r="K37" s="11"/>
      <c r="L37" s="11"/>
      <c r="M37" s="11"/>
    </row>
    <row r="38" spans="1:13" s="3" customFormat="1" x14ac:dyDescent="0.25">
      <c r="A38" s="16"/>
      <c r="B38" s="1"/>
      <c r="C38" s="1"/>
      <c r="D38" s="28"/>
      <c r="E38" s="1"/>
      <c r="F38" s="1"/>
      <c r="G38" s="2"/>
      <c r="H38" s="1"/>
      <c r="K38" s="11"/>
      <c r="L38" s="11"/>
      <c r="M38" s="11"/>
    </row>
    <row r="39" spans="1:13" s="3" customFormat="1" x14ac:dyDescent="0.25">
      <c r="A39" s="1"/>
      <c r="B39" s="1"/>
      <c r="C39" s="1"/>
      <c r="D39" s="28"/>
      <c r="E39" s="1"/>
      <c r="F39" s="1"/>
      <c r="G39" s="2"/>
      <c r="H39" s="1"/>
      <c r="K39" s="11"/>
      <c r="L39" s="11"/>
      <c r="M39" s="11"/>
    </row>
    <row r="40" spans="1:13" s="3" customFormat="1" x14ac:dyDescent="0.25">
      <c r="A40" s="1"/>
      <c r="B40" s="1"/>
      <c r="C40" s="1"/>
      <c r="D40" s="28"/>
      <c r="E40" s="1"/>
      <c r="F40" s="1"/>
      <c r="G40" s="2"/>
      <c r="H40" s="1"/>
      <c r="K40" s="11"/>
      <c r="L40" s="11"/>
      <c r="M40" s="11"/>
    </row>
    <row r="41" spans="1:13" s="1" customFormat="1" x14ac:dyDescent="0.25">
      <c r="G41" s="2"/>
      <c r="I41" s="3"/>
      <c r="J41" s="3"/>
      <c r="K41" s="11"/>
      <c r="L41" s="11"/>
      <c r="M41" s="11"/>
    </row>
    <row r="42" spans="1:13" s="1" customFormat="1" x14ac:dyDescent="0.25">
      <c r="G42" s="2"/>
      <c r="I42" s="3"/>
      <c r="J42" s="3"/>
      <c r="K42" s="11"/>
      <c r="L42" s="11"/>
      <c r="M42" s="11"/>
    </row>
    <row r="43" spans="1:13" s="1" customFormat="1" x14ac:dyDescent="0.25">
      <c r="G43" s="2"/>
      <c r="I43" s="3"/>
      <c r="J43" s="3"/>
      <c r="K43" s="11"/>
      <c r="L43" s="11"/>
      <c r="M43" s="11"/>
    </row>
    <row r="44" spans="1:13" s="1" customFormat="1" x14ac:dyDescent="0.25">
      <c r="G44" s="2"/>
      <c r="I44" s="3"/>
      <c r="J44" s="3"/>
      <c r="K44" s="11"/>
      <c r="L44" s="11"/>
      <c r="M44" s="11"/>
    </row>
    <row r="45" spans="1:13" s="1" customFormat="1" x14ac:dyDescent="0.25">
      <c r="G45" s="2"/>
      <c r="I45" s="3"/>
      <c r="J45" s="3"/>
      <c r="K45" s="11"/>
      <c r="L45" s="11"/>
      <c r="M45" s="11"/>
    </row>
    <row r="46" spans="1:13" s="1" customFormat="1" x14ac:dyDescent="0.25">
      <c r="G46" s="2"/>
      <c r="I46" s="3"/>
      <c r="J46" s="3"/>
      <c r="K46" s="11"/>
      <c r="L46" s="11"/>
      <c r="M46" s="11"/>
    </row>
    <row r="47" spans="1:13" s="1" customFormat="1" x14ac:dyDescent="0.25">
      <c r="G47" s="2"/>
      <c r="I47" s="3"/>
      <c r="J47" s="3"/>
      <c r="K47" s="11"/>
      <c r="L47" s="11"/>
      <c r="M47" s="11"/>
    </row>
  </sheetData>
  <sheetProtection algorithmName="SHA-512" hashValue="GlS+U4gwuj6Ua2XmkawUB/WOOuMS6XpWCyfldr1oX+Fa6T3eIRw1AJrVQUJWRJPTBzB3w7pubFfTq48/W2Ih6g==" saltValue="Ef3fAtzw9tOfd6bwthEung==" spinCount="100000" sheet="1" objects="1" scenarios="1"/>
  <mergeCells count="5">
    <mergeCell ref="A3:B3"/>
    <mergeCell ref="A5:E5"/>
    <mergeCell ref="B7:D7"/>
    <mergeCell ref="B8:D8"/>
    <mergeCell ref="B9:D9"/>
  </mergeCells>
  <conditionalFormatting sqref="B14:B15">
    <cfRule type="cellIs" dxfId="21" priority="1" operator="equal">
      <formula>0</formula>
    </cfRule>
  </conditionalFormatting>
  <dataValidations count="1">
    <dataValidation allowBlank="1" showErrorMessage="1" sqref="G1:G8 I25:XFD25 H1:XFD24 B1:E13 G10:G18 C14:E15 A1:A1048576 G20:G1048576 H26:XFD1048576 F1:F1048576 B16:E1048576" xr:uid="{00000000-0002-0000-00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
zahlenmäßiger Nachweis&amp;R
Stand 09.12.2024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4:J59"/>
  <sheetViews>
    <sheetView workbookViewId="0"/>
  </sheetViews>
  <sheetFormatPr baseColWidth="10" defaultRowHeight="15" x14ac:dyDescent="0.25"/>
  <cols>
    <col min="1" max="4" width="15.7109375" style="120" customWidth="1"/>
    <col min="7" max="7" width="23.42578125" bestFit="1" customWidth="1"/>
    <col min="8" max="8" width="22.42578125" bestFit="1" customWidth="1"/>
  </cols>
  <sheetData>
    <row r="4" spans="1:10" x14ac:dyDescent="0.25">
      <c r="A4" s="110" t="s">
        <v>73</v>
      </c>
      <c r="B4" s="111"/>
      <c r="C4" s="111"/>
      <c r="D4" s="111"/>
    </row>
    <row r="5" spans="1:10" x14ac:dyDescent="0.25">
      <c r="A5" s="112" t="s">
        <v>74</v>
      </c>
      <c r="B5" s="111"/>
      <c r="C5" s="111"/>
      <c r="D5" s="111"/>
    </row>
    <row r="9" spans="1:10" x14ac:dyDescent="0.25">
      <c r="A9" s="330" t="s">
        <v>75</v>
      </c>
      <c r="B9" s="330"/>
      <c r="C9" s="330"/>
      <c r="D9" s="330"/>
    </row>
    <row r="10" spans="1:10" x14ac:dyDescent="0.25">
      <c r="A10" s="331" t="s">
        <v>76</v>
      </c>
      <c r="B10" s="331"/>
      <c r="C10" s="331"/>
      <c r="D10" s="331"/>
    </row>
    <row r="11" spans="1:10" x14ac:dyDescent="0.25">
      <c r="A11" s="113" t="s">
        <v>77</v>
      </c>
      <c r="B11" s="114" t="s">
        <v>78</v>
      </c>
      <c r="C11" s="113"/>
      <c r="D11" s="113"/>
      <c r="G11" t="s">
        <v>79</v>
      </c>
      <c r="H11" t="s">
        <v>80</v>
      </c>
      <c r="J11" t="s">
        <v>81</v>
      </c>
    </row>
    <row r="12" spans="1:10" x14ac:dyDescent="0.25">
      <c r="A12" s="115" t="s">
        <v>71</v>
      </c>
      <c r="B12" s="116">
        <v>46.5</v>
      </c>
      <c r="C12" s="116"/>
      <c r="D12" s="116"/>
      <c r="G12" s="117"/>
      <c r="H12" s="117"/>
      <c r="J12" t="s">
        <v>82</v>
      </c>
    </row>
    <row r="13" spans="1:10" x14ac:dyDescent="0.25">
      <c r="A13" s="115" t="s">
        <v>83</v>
      </c>
      <c r="B13" s="116">
        <v>30.5</v>
      </c>
      <c r="C13" s="116"/>
      <c r="D13" s="116"/>
      <c r="G13" s="117"/>
      <c r="H13" s="117"/>
      <c r="J13" t="s">
        <v>84</v>
      </c>
    </row>
    <row r="14" spans="1:10" x14ac:dyDescent="0.25">
      <c r="A14" s="115" t="s">
        <v>85</v>
      </c>
      <c r="B14" s="116">
        <v>28.5</v>
      </c>
      <c r="C14" s="116"/>
      <c r="D14" s="116"/>
      <c r="G14" s="117"/>
      <c r="H14" s="117"/>
    </row>
    <row r="15" spans="1:10" x14ac:dyDescent="0.25">
      <c r="A15" s="115" t="s">
        <v>86</v>
      </c>
      <c r="B15" s="116">
        <v>22</v>
      </c>
      <c r="C15" s="116"/>
      <c r="D15" s="116"/>
      <c r="G15" s="117"/>
      <c r="H15" s="117"/>
    </row>
    <row r="16" spans="1:10" x14ac:dyDescent="0.25">
      <c r="A16" s="115" t="s">
        <v>87</v>
      </c>
      <c r="B16" s="116">
        <v>18</v>
      </c>
      <c r="C16" s="116"/>
      <c r="D16" s="116"/>
      <c r="G16" s="117"/>
      <c r="H16" s="117"/>
    </row>
    <row r="17" spans="1:8" x14ac:dyDescent="0.25">
      <c r="A17" s="115" t="s">
        <v>110</v>
      </c>
      <c r="B17" s="116">
        <v>16</v>
      </c>
      <c r="C17" s="116"/>
      <c r="D17" s="116"/>
      <c r="G17" s="117"/>
      <c r="H17" s="117"/>
    </row>
    <row r="18" spans="1:8" x14ac:dyDescent="0.25">
      <c r="A18" s="115"/>
      <c r="B18" s="116"/>
      <c r="C18" s="116"/>
      <c r="D18" s="116"/>
      <c r="G18" s="117"/>
      <c r="H18" s="117"/>
    </row>
    <row r="19" spans="1:8" x14ac:dyDescent="0.25">
      <c r="A19" s="113" t="s">
        <v>77</v>
      </c>
      <c r="B19" s="113" t="s">
        <v>88</v>
      </c>
      <c r="C19" s="116"/>
      <c r="D19" s="116"/>
      <c r="G19" s="117"/>
      <c r="H19" s="117"/>
    </row>
    <row r="20" spans="1:8" x14ac:dyDescent="0.25">
      <c r="A20" s="115" t="s">
        <v>71</v>
      </c>
      <c r="B20" s="116">
        <v>8092</v>
      </c>
      <c r="C20" s="116"/>
      <c r="D20" s="116"/>
      <c r="G20" s="117"/>
      <c r="H20" s="117"/>
    </row>
    <row r="21" spans="1:8" x14ac:dyDescent="0.25">
      <c r="A21" s="115" t="s">
        <v>83</v>
      </c>
      <c r="B21" s="116">
        <v>5318</v>
      </c>
      <c r="C21" s="116"/>
      <c r="D21" s="116"/>
      <c r="G21" s="117"/>
      <c r="H21" s="117"/>
    </row>
    <row r="22" spans="1:8" x14ac:dyDescent="0.25">
      <c r="A22" s="115" t="s">
        <v>85</v>
      </c>
      <c r="B22" s="116">
        <v>4969</v>
      </c>
      <c r="C22" s="116"/>
      <c r="D22" s="116"/>
      <c r="G22" s="117"/>
      <c r="H22" s="117"/>
    </row>
    <row r="23" spans="1:8" x14ac:dyDescent="0.25">
      <c r="A23" s="115" t="s">
        <v>86</v>
      </c>
      <c r="B23" s="116">
        <v>3787</v>
      </c>
      <c r="C23" s="116"/>
      <c r="D23" s="116"/>
      <c r="G23" s="117"/>
      <c r="H23" s="117"/>
    </row>
    <row r="24" spans="1:8" x14ac:dyDescent="0.25">
      <c r="A24" s="115" t="s">
        <v>87</v>
      </c>
      <c r="B24" s="116">
        <v>3109</v>
      </c>
      <c r="C24" s="116"/>
      <c r="D24" s="116"/>
      <c r="G24" s="117"/>
      <c r="H24" s="117"/>
    </row>
    <row r="25" spans="1:8" x14ac:dyDescent="0.25">
      <c r="A25" s="115" t="s">
        <v>110</v>
      </c>
      <c r="B25" s="116">
        <v>2771</v>
      </c>
      <c r="C25" s="116"/>
      <c r="D25" s="116"/>
      <c r="G25" s="117"/>
      <c r="H25" s="117"/>
    </row>
    <row r="26" spans="1:8" x14ac:dyDescent="0.25">
      <c r="A26" s="115"/>
      <c r="B26" s="116"/>
      <c r="C26" s="116"/>
      <c r="D26" s="116"/>
      <c r="G26" s="117"/>
      <c r="H26" s="117"/>
    </row>
    <row r="27" spans="1:8" x14ac:dyDescent="0.25">
      <c r="A27" s="113" t="s">
        <v>77</v>
      </c>
      <c r="B27" s="113" t="s">
        <v>89</v>
      </c>
      <c r="C27" s="116"/>
      <c r="D27" s="116"/>
      <c r="G27" s="117"/>
      <c r="H27" s="117"/>
    </row>
    <row r="28" spans="1:8" x14ac:dyDescent="0.25">
      <c r="A28" s="115" t="s">
        <v>71</v>
      </c>
      <c r="B28" s="116">
        <v>97102</v>
      </c>
      <c r="C28" s="116"/>
      <c r="D28" s="116"/>
      <c r="G28" s="117"/>
      <c r="H28" s="117"/>
    </row>
    <row r="29" spans="1:8" x14ac:dyDescent="0.25">
      <c r="A29" s="115" t="s">
        <v>83</v>
      </c>
      <c r="B29" s="116">
        <v>63818</v>
      </c>
      <c r="C29" s="116"/>
      <c r="D29" s="116"/>
      <c r="G29" s="117"/>
      <c r="H29" s="117"/>
    </row>
    <row r="30" spans="1:8" x14ac:dyDescent="0.25">
      <c r="A30" s="115" t="s">
        <v>85</v>
      </c>
      <c r="B30" s="116">
        <v>59633</v>
      </c>
      <c r="C30" s="116"/>
      <c r="D30" s="116"/>
      <c r="G30" s="117"/>
      <c r="H30" s="117"/>
    </row>
    <row r="31" spans="1:8" x14ac:dyDescent="0.25">
      <c r="A31" s="115" t="s">
        <v>86</v>
      </c>
      <c r="B31" s="116">
        <v>45445</v>
      </c>
      <c r="C31" s="116"/>
      <c r="D31" s="116"/>
      <c r="G31" s="117"/>
      <c r="H31" s="117"/>
    </row>
    <row r="32" spans="1:8" x14ac:dyDescent="0.25">
      <c r="A32" s="115" t="s">
        <v>87</v>
      </c>
      <c r="B32" s="116">
        <v>37314</v>
      </c>
      <c r="C32" s="116"/>
      <c r="D32" s="116"/>
      <c r="G32" s="117"/>
      <c r="H32" s="117"/>
    </row>
    <row r="33" spans="1:8" x14ac:dyDescent="0.25">
      <c r="A33" s="115" t="s">
        <v>110</v>
      </c>
      <c r="B33" s="116">
        <v>33257</v>
      </c>
      <c r="C33" s="116"/>
      <c r="D33" s="116"/>
      <c r="G33" s="117"/>
      <c r="H33" s="117"/>
    </row>
    <row r="34" spans="1:8" x14ac:dyDescent="0.25">
      <c r="A34" s="115"/>
      <c r="B34" s="116"/>
      <c r="C34" s="116"/>
      <c r="D34" s="116"/>
      <c r="G34" s="117"/>
      <c r="H34" s="117"/>
    </row>
    <row r="35" spans="1:8" x14ac:dyDescent="0.25">
      <c r="A35" s="118"/>
      <c r="B35" s="118"/>
      <c r="C35" s="119"/>
      <c r="D35" s="119"/>
      <c r="G35" s="117"/>
      <c r="H35" s="117"/>
    </row>
    <row r="36" spans="1:8" x14ac:dyDescent="0.25">
      <c r="A36" s="331" t="s">
        <v>90</v>
      </c>
      <c r="B36" s="331"/>
      <c r="C36" s="331"/>
      <c r="D36" s="331"/>
      <c r="G36" s="117"/>
      <c r="H36" s="117"/>
    </row>
    <row r="37" spans="1:8" x14ac:dyDescent="0.25">
      <c r="A37" s="113" t="s">
        <v>77</v>
      </c>
      <c r="B37" s="114" t="s">
        <v>78</v>
      </c>
      <c r="C37" s="113"/>
      <c r="D37" s="113"/>
      <c r="G37" s="117"/>
      <c r="H37" s="117"/>
    </row>
    <row r="38" spans="1:8" x14ac:dyDescent="0.25">
      <c r="A38" s="115" t="s">
        <v>71</v>
      </c>
      <c r="B38" s="116">
        <v>52.5</v>
      </c>
      <c r="C38" s="116"/>
      <c r="D38" s="116"/>
      <c r="G38" s="117"/>
      <c r="H38" s="117"/>
    </row>
    <row r="39" spans="1:8" x14ac:dyDescent="0.25">
      <c r="A39" s="115" t="s">
        <v>83</v>
      </c>
      <c r="B39" s="116">
        <v>34.5</v>
      </c>
      <c r="C39" s="116"/>
      <c r="D39" s="116"/>
      <c r="G39" s="117"/>
      <c r="H39" s="117"/>
    </row>
    <row r="40" spans="1:8" x14ac:dyDescent="0.25">
      <c r="A40" s="115" t="s">
        <v>85</v>
      </c>
      <c r="B40" s="116">
        <v>32</v>
      </c>
      <c r="C40" s="116"/>
      <c r="D40" s="116"/>
      <c r="G40" s="117"/>
      <c r="H40" s="117"/>
    </row>
    <row r="41" spans="1:8" x14ac:dyDescent="0.25">
      <c r="A41" s="115" t="s">
        <v>86</v>
      </c>
      <c r="B41" s="116">
        <v>24.5</v>
      </c>
      <c r="C41" s="116"/>
      <c r="D41" s="116"/>
      <c r="G41" s="117"/>
      <c r="H41" s="117"/>
    </row>
    <row r="42" spans="1:8" x14ac:dyDescent="0.25">
      <c r="A42" s="115" t="s">
        <v>87</v>
      </c>
      <c r="B42" s="116">
        <v>20</v>
      </c>
      <c r="C42" s="116"/>
      <c r="D42" s="116"/>
      <c r="G42" s="117"/>
      <c r="H42" s="117"/>
    </row>
    <row r="43" spans="1:8" x14ac:dyDescent="0.25">
      <c r="A43" s="115" t="s">
        <v>110</v>
      </c>
      <c r="B43" s="116">
        <v>18</v>
      </c>
      <c r="C43" s="116"/>
      <c r="D43" s="116"/>
      <c r="G43" s="117"/>
      <c r="H43" s="117"/>
    </row>
    <row r="45" spans="1:8" x14ac:dyDescent="0.25">
      <c r="A45" s="113" t="s">
        <v>77</v>
      </c>
      <c r="B45" s="113" t="s">
        <v>88</v>
      </c>
    </row>
    <row r="46" spans="1:8" x14ac:dyDescent="0.25">
      <c r="A46" s="115" t="s">
        <v>71</v>
      </c>
      <c r="B46" s="116">
        <v>9103</v>
      </c>
    </row>
    <row r="47" spans="1:8" x14ac:dyDescent="0.25">
      <c r="A47" s="115" t="s">
        <v>83</v>
      </c>
      <c r="B47" s="116">
        <v>5983</v>
      </c>
    </row>
    <row r="48" spans="1:8" x14ac:dyDescent="0.25">
      <c r="A48" s="115" t="s">
        <v>85</v>
      </c>
      <c r="B48" s="116">
        <v>5591</v>
      </c>
    </row>
    <row r="49" spans="1:2" x14ac:dyDescent="0.25">
      <c r="A49" s="115" t="s">
        <v>86</v>
      </c>
      <c r="B49" s="116">
        <v>4260</v>
      </c>
    </row>
    <row r="50" spans="1:2" x14ac:dyDescent="0.25">
      <c r="A50" s="115" t="s">
        <v>87</v>
      </c>
      <c r="B50" s="116">
        <v>3498</v>
      </c>
    </row>
    <row r="51" spans="1:2" x14ac:dyDescent="0.25">
      <c r="A51" s="115" t="s">
        <v>110</v>
      </c>
      <c r="B51" s="116">
        <v>3118</v>
      </c>
    </row>
    <row r="53" spans="1:2" x14ac:dyDescent="0.25">
      <c r="A53" s="113" t="s">
        <v>77</v>
      </c>
      <c r="B53" s="113" t="s">
        <v>89</v>
      </c>
    </row>
    <row r="54" spans="1:2" x14ac:dyDescent="0.25">
      <c r="A54" s="115" t="s">
        <v>71</v>
      </c>
      <c r="B54" s="116">
        <v>0</v>
      </c>
    </row>
    <row r="55" spans="1:2" x14ac:dyDescent="0.25">
      <c r="A55" s="115" t="s">
        <v>83</v>
      </c>
      <c r="B55" s="116">
        <v>0</v>
      </c>
    </row>
    <row r="56" spans="1:2" x14ac:dyDescent="0.25">
      <c r="A56" s="115" t="s">
        <v>85</v>
      </c>
      <c r="B56" s="116">
        <v>0</v>
      </c>
    </row>
    <row r="57" spans="1:2" x14ac:dyDescent="0.25">
      <c r="A57" s="115" t="s">
        <v>86</v>
      </c>
      <c r="B57" s="116">
        <v>0</v>
      </c>
    </row>
    <row r="58" spans="1:2" x14ac:dyDescent="0.25">
      <c r="A58" s="115" t="s">
        <v>87</v>
      </c>
      <c r="B58" s="116">
        <v>0</v>
      </c>
    </row>
    <row r="59" spans="1:2" x14ac:dyDescent="0.25">
      <c r="A59" s="115" t="s">
        <v>110</v>
      </c>
      <c r="B59" s="116">
        <v>0</v>
      </c>
    </row>
  </sheetData>
  <mergeCells count="3">
    <mergeCell ref="A9:D9"/>
    <mergeCell ref="A10:D10"/>
    <mergeCell ref="A36:D36"/>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dimension ref="A1:T48"/>
  <sheetViews>
    <sheetView workbookViewId="0">
      <selection activeCell="N24" sqref="N24"/>
    </sheetView>
  </sheetViews>
  <sheetFormatPr baseColWidth="10" defaultRowHeight="15" x14ac:dyDescent="0.25"/>
  <cols>
    <col min="1" max="1" width="39.140625" customWidth="1"/>
    <col min="4" max="4" width="11.42578125" customWidth="1"/>
    <col min="12" max="12" width="13.7109375" customWidth="1"/>
  </cols>
  <sheetData>
    <row r="1" spans="1:20" x14ac:dyDescent="0.25">
      <c r="M1" s="158" t="s">
        <v>82</v>
      </c>
      <c r="N1" s="204" t="s">
        <v>146</v>
      </c>
      <c r="O1" s="204" t="s">
        <v>147</v>
      </c>
      <c r="P1" s="204" t="s">
        <v>148</v>
      </c>
      <c r="Q1" s="204" t="s">
        <v>149</v>
      </c>
      <c r="R1" s="204" t="s">
        <v>150</v>
      </c>
    </row>
    <row r="2" spans="1:20" x14ac:dyDescent="0.25">
      <c r="A2" t="s">
        <v>151</v>
      </c>
      <c r="I2" s="205">
        <v>0.16</v>
      </c>
      <c r="J2" s="206">
        <v>28.6</v>
      </c>
      <c r="L2" t="s">
        <v>152</v>
      </c>
      <c r="M2" s="158" t="s">
        <v>71</v>
      </c>
      <c r="N2" s="207">
        <v>4819.18</v>
      </c>
      <c r="O2" s="207">
        <v>392.76</v>
      </c>
      <c r="P2" s="207">
        <v>81.93</v>
      </c>
      <c r="Q2" s="207">
        <v>448.18</v>
      </c>
      <c r="R2" s="207">
        <v>42.65</v>
      </c>
      <c r="S2" s="208"/>
    </row>
    <row r="3" spans="1:20" x14ac:dyDescent="0.25">
      <c r="I3" s="205">
        <v>0.33</v>
      </c>
      <c r="J3" s="206">
        <v>57.2</v>
      </c>
      <c r="L3" t="s">
        <v>153</v>
      </c>
      <c r="M3" s="158" t="s">
        <v>83</v>
      </c>
      <c r="N3" s="207">
        <v>3517.54</v>
      </c>
      <c r="O3" s="207">
        <v>286.68</v>
      </c>
      <c r="P3" s="207">
        <v>59.8</v>
      </c>
      <c r="Q3" s="207">
        <v>327.13</v>
      </c>
      <c r="R3" s="207">
        <v>45.73</v>
      </c>
      <c r="S3" s="208"/>
    </row>
    <row r="4" spans="1:20" ht="15.75" thickBot="1" x14ac:dyDescent="0.3">
      <c r="I4" s="205">
        <v>0.375</v>
      </c>
      <c r="J4" s="206">
        <v>65</v>
      </c>
      <c r="L4" t="s">
        <v>154</v>
      </c>
      <c r="M4" s="158" t="s">
        <v>85</v>
      </c>
      <c r="N4" s="207">
        <v>3338.78</v>
      </c>
      <c r="O4" s="207">
        <v>272.11</v>
      </c>
      <c r="P4" s="207">
        <v>56.76</v>
      </c>
      <c r="Q4" s="207">
        <v>310.51</v>
      </c>
      <c r="R4" s="207">
        <v>43.4</v>
      </c>
      <c r="S4" s="208"/>
    </row>
    <row r="5" spans="1:20" x14ac:dyDescent="0.25">
      <c r="A5" s="336"/>
      <c r="B5" s="209" t="s">
        <v>155</v>
      </c>
      <c r="C5" s="209" t="s">
        <v>155</v>
      </c>
      <c r="D5" s="209" t="s">
        <v>155</v>
      </c>
      <c r="E5" s="209" t="s">
        <v>155</v>
      </c>
      <c r="F5" s="209" t="s">
        <v>155</v>
      </c>
      <c r="I5" s="205">
        <v>0.75</v>
      </c>
      <c r="J5" s="206">
        <v>130</v>
      </c>
      <c r="M5" s="158" t="s">
        <v>86</v>
      </c>
      <c r="N5" s="207">
        <v>2527.04</v>
      </c>
      <c r="O5" s="207">
        <v>205.95</v>
      </c>
      <c r="P5" s="207">
        <v>42.93</v>
      </c>
      <c r="Q5" s="207">
        <v>235.01</v>
      </c>
      <c r="R5" s="207">
        <v>32.85</v>
      </c>
      <c r="S5" s="208"/>
    </row>
    <row r="6" spans="1:20" x14ac:dyDescent="0.25">
      <c r="A6" s="337"/>
      <c r="B6" s="210" t="s">
        <v>156</v>
      </c>
      <c r="C6" s="210" t="s">
        <v>157</v>
      </c>
      <c r="D6" s="210" t="s">
        <v>158</v>
      </c>
      <c r="E6" s="210" t="s">
        <v>159</v>
      </c>
      <c r="F6" s="210" t="s">
        <v>160</v>
      </c>
      <c r="M6" s="158" t="s">
        <v>87</v>
      </c>
      <c r="N6" s="207">
        <v>2090.6999999999998</v>
      </c>
      <c r="O6" s="207">
        <v>170.39</v>
      </c>
      <c r="P6" s="207">
        <v>35.54</v>
      </c>
      <c r="Q6" s="207">
        <v>194.43</v>
      </c>
      <c r="R6" s="207">
        <v>27.18</v>
      </c>
      <c r="S6" s="208"/>
    </row>
    <row r="7" spans="1:20" ht="30" customHeight="1" x14ac:dyDescent="0.25">
      <c r="A7" s="337"/>
      <c r="B7" s="211" t="s">
        <v>161</v>
      </c>
      <c r="C7" s="211" t="s">
        <v>162</v>
      </c>
      <c r="D7" s="211" t="s">
        <v>163</v>
      </c>
      <c r="E7" s="211" t="s">
        <v>164</v>
      </c>
      <c r="F7" s="211" t="s">
        <v>165</v>
      </c>
      <c r="O7" s="212"/>
      <c r="P7" s="212"/>
      <c r="Q7" s="212"/>
      <c r="R7" s="212"/>
      <c r="S7" s="212"/>
      <c r="T7" s="212"/>
    </row>
    <row r="8" spans="1:20" ht="21.75" customHeight="1" x14ac:dyDescent="0.25">
      <c r="A8" s="337"/>
      <c r="B8" s="211" t="s">
        <v>166</v>
      </c>
      <c r="C8" s="211"/>
      <c r="D8" s="211" t="s">
        <v>167</v>
      </c>
      <c r="E8" s="211"/>
      <c r="F8" s="211"/>
      <c r="M8" s="158" t="s">
        <v>81</v>
      </c>
      <c r="N8" s="204" t="s">
        <v>146</v>
      </c>
      <c r="O8" s="204" t="s">
        <v>147</v>
      </c>
      <c r="P8" s="204" t="s">
        <v>148</v>
      </c>
      <c r="Q8" s="204" t="s">
        <v>149</v>
      </c>
      <c r="R8" s="204" t="s">
        <v>150</v>
      </c>
      <c r="S8" s="208"/>
      <c r="T8" s="212"/>
    </row>
    <row r="9" spans="1:20" ht="15.75" thickBot="1" x14ac:dyDescent="0.3">
      <c r="A9" s="337"/>
      <c r="B9" s="211" t="s">
        <v>168</v>
      </c>
      <c r="C9" s="211" t="s">
        <v>168</v>
      </c>
      <c r="D9" s="211" t="s">
        <v>168</v>
      </c>
      <c r="E9" s="213" t="s">
        <v>168</v>
      </c>
      <c r="F9" s="211" t="s">
        <v>168</v>
      </c>
      <c r="M9" s="158" t="s">
        <v>71</v>
      </c>
      <c r="N9" s="207">
        <v>27.7</v>
      </c>
      <c r="O9" s="207">
        <v>2.2599999999999998</v>
      </c>
      <c r="P9" s="207">
        <v>0.47</v>
      </c>
      <c r="Q9" s="207">
        <v>2.58</v>
      </c>
      <c r="R9" s="207">
        <v>0.36</v>
      </c>
      <c r="S9" s="208"/>
      <c r="T9" s="212"/>
    </row>
    <row r="10" spans="1:20" ht="39" thickTop="1" x14ac:dyDescent="0.25">
      <c r="A10" s="214" t="s">
        <v>169</v>
      </c>
      <c r="B10" s="273">
        <v>4819.18</v>
      </c>
      <c r="C10" s="335">
        <v>3517.54</v>
      </c>
      <c r="D10" s="335">
        <v>3338.78</v>
      </c>
      <c r="E10" s="335">
        <v>2527.04</v>
      </c>
      <c r="F10" s="335">
        <v>2090.6999999999998</v>
      </c>
      <c r="M10" s="158" t="s">
        <v>83</v>
      </c>
      <c r="N10" s="207">
        <v>20.21</v>
      </c>
      <c r="O10" s="207">
        <v>1.65</v>
      </c>
      <c r="P10" s="207">
        <v>0.34</v>
      </c>
      <c r="Q10" s="207">
        <v>1.88</v>
      </c>
      <c r="R10" s="207">
        <v>0.27</v>
      </c>
      <c r="S10" s="208"/>
      <c r="T10" s="212"/>
    </row>
    <row r="11" spans="1:20" x14ac:dyDescent="0.25">
      <c r="A11" s="271" t="s">
        <v>170</v>
      </c>
      <c r="B11" s="274"/>
      <c r="C11" s="333"/>
      <c r="D11" s="333"/>
      <c r="E11" s="333"/>
      <c r="F11" s="333"/>
      <c r="M11" s="158" t="s">
        <v>85</v>
      </c>
      <c r="N11" s="207">
        <v>19.190000000000001</v>
      </c>
      <c r="O11" s="207">
        <v>1.56</v>
      </c>
      <c r="P11" s="207">
        <v>0.33</v>
      </c>
      <c r="Q11" s="207">
        <v>1.78</v>
      </c>
      <c r="R11" s="207">
        <v>0.25</v>
      </c>
      <c r="S11" s="208"/>
      <c r="T11" s="212"/>
    </row>
    <row r="12" spans="1:20" ht="15.75" thickBot="1" x14ac:dyDescent="0.3">
      <c r="A12" s="272" t="s">
        <v>171</v>
      </c>
      <c r="B12" s="275"/>
      <c r="C12" s="334"/>
      <c r="D12" s="334"/>
      <c r="E12" s="334"/>
      <c r="F12" s="334"/>
      <c r="M12" s="158" t="s">
        <v>86</v>
      </c>
      <c r="N12" s="207">
        <v>14.52</v>
      </c>
      <c r="O12" s="207">
        <v>1.18</v>
      </c>
      <c r="P12" s="207">
        <v>0.25</v>
      </c>
      <c r="Q12" s="207">
        <v>1.35</v>
      </c>
      <c r="R12" s="207">
        <v>0.19</v>
      </c>
      <c r="S12" s="208"/>
      <c r="T12" s="212"/>
    </row>
    <row r="13" spans="1:20" x14ac:dyDescent="0.25">
      <c r="A13" s="271" t="s">
        <v>172</v>
      </c>
      <c r="B13" s="276">
        <v>985.52</v>
      </c>
      <c r="C13" s="332">
        <v>719.34</v>
      </c>
      <c r="D13" s="332">
        <v>682.78</v>
      </c>
      <c r="E13" s="332">
        <v>516.78</v>
      </c>
      <c r="F13" s="332">
        <v>527.54999999999995</v>
      </c>
      <c r="M13" s="158" t="s">
        <v>87</v>
      </c>
      <c r="N13" s="207">
        <v>12.02</v>
      </c>
      <c r="O13" s="207">
        <v>0.98</v>
      </c>
      <c r="P13" s="207">
        <v>0.2</v>
      </c>
      <c r="Q13" s="207">
        <v>1.1200000000000001</v>
      </c>
      <c r="R13" s="207">
        <v>0.16</v>
      </c>
      <c r="S13" s="212"/>
      <c r="T13" s="212"/>
    </row>
    <row r="14" spans="1:20" x14ac:dyDescent="0.25">
      <c r="A14" s="271" t="s">
        <v>173</v>
      </c>
      <c r="B14" s="277"/>
      <c r="C14" s="333"/>
      <c r="D14" s="333"/>
      <c r="E14" s="333"/>
      <c r="F14" s="333"/>
      <c r="N14" s="212"/>
      <c r="O14" s="212"/>
      <c r="P14" s="212"/>
      <c r="Q14" s="212"/>
      <c r="R14" s="212"/>
      <c r="S14" s="212"/>
      <c r="T14" s="212"/>
    </row>
    <row r="15" spans="1:20" ht="51" x14ac:dyDescent="0.25">
      <c r="A15" s="271" t="s">
        <v>174</v>
      </c>
      <c r="B15" s="277"/>
      <c r="C15" s="333"/>
      <c r="D15" s="333"/>
      <c r="E15" s="333"/>
      <c r="F15" s="333"/>
    </row>
    <row r="16" spans="1:20" ht="15.75" thickBot="1" x14ac:dyDescent="0.3">
      <c r="A16" s="272" t="s">
        <v>175</v>
      </c>
      <c r="B16" s="278"/>
      <c r="C16" s="334"/>
      <c r="D16" s="334"/>
      <c r="E16" s="334"/>
      <c r="F16" s="334"/>
    </row>
    <row r="17" spans="1:6" x14ac:dyDescent="0.25">
      <c r="A17" s="271" t="s">
        <v>176</v>
      </c>
      <c r="B17" s="279">
        <v>392.76</v>
      </c>
      <c r="C17" s="332">
        <v>286.68</v>
      </c>
      <c r="D17" s="332">
        <v>272.11</v>
      </c>
      <c r="E17" s="332">
        <v>205.95</v>
      </c>
      <c r="F17" s="332">
        <v>170.39</v>
      </c>
    </row>
    <row r="18" spans="1:6" x14ac:dyDescent="0.25">
      <c r="A18" s="271" t="s">
        <v>177</v>
      </c>
      <c r="B18" s="274"/>
      <c r="C18" s="333"/>
      <c r="D18" s="333"/>
      <c r="E18" s="333"/>
      <c r="F18" s="333"/>
    </row>
    <row r="19" spans="1:6" ht="26.25" thickBot="1" x14ac:dyDescent="0.3">
      <c r="A19" s="272" t="s">
        <v>178</v>
      </c>
      <c r="B19" s="275"/>
      <c r="C19" s="334"/>
      <c r="D19" s="334"/>
      <c r="E19" s="334"/>
      <c r="F19" s="334"/>
    </row>
    <row r="20" spans="1:6" x14ac:dyDescent="0.25">
      <c r="A20" s="271" t="s">
        <v>179</v>
      </c>
      <c r="B20" s="276">
        <v>81.93</v>
      </c>
      <c r="C20" s="332">
        <v>59.8</v>
      </c>
      <c r="D20" s="332">
        <v>56.76</v>
      </c>
      <c r="E20" s="332">
        <v>52.93</v>
      </c>
      <c r="F20" s="332">
        <v>35.54</v>
      </c>
    </row>
    <row r="21" spans="1:6" x14ac:dyDescent="0.25">
      <c r="A21" s="271" t="s">
        <v>180</v>
      </c>
      <c r="B21" s="277"/>
      <c r="C21" s="333"/>
      <c r="D21" s="333"/>
      <c r="E21" s="333"/>
      <c r="F21" s="333"/>
    </row>
    <row r="22" spans="1:6" ht="26.25" thickBot="1" x14ac:dyDescent="0.3">
      <c r="A22" s="272" t="s">
        <v>178</v>
      </c>
      <c r="B22" s="278"/>
      <c r="C22" s="334"/>
      <c r="D22" s="334"/>
      <c r="E22" s="334"/>
      <c r="F22" s="334"/>
    </row>
    <row r="23" spans="1:6" x14ac:dyDescent="0.25">
      <c r="A23" s="271" t="s">
        <v>181</v>
      </c>
      <c r="B23" s="276">
        <v>448.18</v>
      </c>
      <c r="C23" s="332">
        <v>327.13</v>
      </c>
      <c r="D23" s="332">
        <v>310.51</v>
      </c>
      <c r="E23" s="332">
        <v>235.01</v>
      </c>
      <c r="F23" s="332">
        <v>194.43</v>
      </c>
    </row>
    <row r="24" spans="1:6" ht="15.75" thickBot="1" x14ac:dyDescent="0.3">
      <c r="A24" s="272" t="s">
        <v>182</v>
      </c>
      <c r="B24" s="278"/>
      <c r="C24" s="334"/>
      <c r="D24" s="334"/>
      <c r="E24" s="334"/>
      <c r="F24" s="334"/>
    </row>
    <row r="25" spans="1:6" x14ac:dyDescent="0.25">
      <c r="A25" s="271" t="s">
        <v>183</v>
      </c>
      <c r="B25" s="276">
        <v>62.65</v>
      </c>
      <c r="C25" s="332">
        <v>45.73</v>
      </c>
      <c r="D25" s="332">
        <v>43.4</v>
      </c>
      <c r="E25" s="332">
        <v>32.85</v>
      </c>
      <c r="F25" s="332">
        <v>27.18</v>
      </c>
    </row>
    <row r="26" spans="1:6" x14ac:dyDescent="0.25">
      <c r="A26" s="271" t="s">
        <v>184</v>
      </c>
      <c r="B26" s="277"/>
      <c r="C26" s="333"/>
      <c r="D26" s="333"/>
      <c r="E26" s="333"/>
      <c r="F26" s="333"/>
    </row>
    <row r="27" spans="1:6" ht="15.75" thickBot="1" x14ac:dyDescent="0.3">
      <c r="A27" s="272" t="s">
        <v>185</v>
      </c>
      <c r="B27" s="278"/>
      <c r="C27" s="334"/>
      <c r="D27" s="334"/>
      <c r="E27" s="334"/>
      <c r="F27" s="334"/>
    </row>
    <row r="28" spans="1:6" ht="15.75" thickBot="1" x14ac:dyDescent="0.3">
      <c r="A28" s="272" t="s">
        <v>186</v>
      </c>
      <c r="B28" s="280">
        <f>B10+B17+B20+B23+B25</f>
        <v>5804.7000000000007</v>
      </c>
      <c r="C28" s="280">
        <f t="shared" ref="C28:F28" si="0">C10+C17+C20+C23+C25</f>
        <v>4236.8799999999992</v>
      </c>
      <c r="D28" s="280">
        <f t="shared" si="0"/>
        <v>4021.5600000000009</v>
      </c>
      <c r="E28" s="280">
        <f t="shared" si="0"/>
        <v>3053.7799999999993</v>
      </c>
      <c r="F28" s="280">
        <f t="shared" si="0"/>
        <v>2518.2399999999993</v>
      </c>
    </row>
    <row r="29" spans="1:6" ht="15.75" thickBot="1" x14ac:dyDescent="0.3">
      <c r="A29" s="216" t="s">
        <v>187</v>
      </c>
      <c r="B29" s="217">
        <v>5805</v>
      </c>
      <c r="C29" s="217">
        <v>4237</v>
      </c>
      <c r="D29" s="217">
        <v>4022</v>
      </c>
      <c r="E29" s="217">
        <v>3044</v>
      </c>
      <c r="F29" s="217">
        <v>2518</v>
      </c>
    </row>
    <row r="30" spans="1:6" x14ac:dyDescent="0.25">
      <c r="A30" s="214" t="s">
        <v>188</v>
      </c>
      <c r="B30" s="332">
        <v>27.7</v>
      </c>
      <c r="C30" s="332">
        <v>20.21</v>
      </c>
      <c r="D30" s="332">
        <v>19.190000000000001</v>
      </c>
      <c r="E30" s="332">
        <v>14.52</v>
      </c>
      <c r="F30" s="332">
        <v>12.02</v>
      </c>
    </row>
    <row r="31" spans="1:6" ht="15.75" thickBot="1" x14ac:dyDescent="0.3">
      <c r="A31" s="272" t="s">
        <v>189</v>
      </c>
      <c r="B31" s="334"/>
      <c r="C31" s="334"/>
      <c r="D31" s="334"/>
      <c r="E31" s="334"/>
      <c r="F31" s="334"/>
    </row>
    <row r="32" spans="1:6" x14ac:dyDescent="0.25">
      <c r="A32" s="271" t="s">
        <v>190</v>
      </c>
      <c r="B32" s="332">
        <v>5.66</v>
      </c>
      <c r="C32" s="332">
        <v>4.13</v>
      </c>
      <c r="D32" s="332">
        <v>3.92</v>
      </c>
      <c r="E32" s="332">
        <v>2.97</v>
      </c>
      <c r="F32" s="332">
        <v>2.46</v>
      </c>
    </row>
    <row r="33" spans="1:6" ht="38.25" x14ac:dyDescent="0.25">
      <c r="A33" s="271" t="s">
        <v>191</v>
      </c>
      <c r="B33" s="333"/>
      <c r="C33" s="333"/>
      <c r="D33" s="333"/>
      <c r="E33" s="333"/>
      <c r="F33" s="333"/>
    </row>
    <row r="34" spans="1:6" ht="15.75" thickBot="1" x14ac:dyDescent="0.3">
      <c r="A34" s="272" t="s">
        <v>192</v>
      </c>
      <c r="B34" s="334"/>
      <c r="C34" s="334"/>
      <c r="D34" s="334"/>
      <c r="E34" s="334"/>
      <c r="F34" s="334"/>
    </row>
    <row r="35" spans="1:6" x14ac:dyDescent="0.25">
      <c r="A35" s="271" t="s">
        <v>176</v>
      </c>
      <c r="B35" s="332">
        <v>2.2599999999999998</v>
      </c>
      <c r="C35" s="332">
        <v>1.65</v>
      </c>
      <c r="D35" s="332">
        <v>1.56</v>
      </c>
      <c r="E35" s="332">
        <v>1.18</v>
      </c>
      <c r="F35" s="332">
        <v>0.98</v>
      </c>
    </row>
    <row r="36" spans="1:6" x14ac:dyDescent="0.25">
      <c r="A36" s="271" t="s">
        <v>177</v>
      </c>
      <c r="B36" s="333"/>
      <c r="C36" s="333"/>
      <c r="D36" s="333"/>
      <c r="E36" s="333"/>
      <c r="F36" s="333"/>
    </row>
    <row r="37" spans="1:6" ht="26.25" thickBot="1" x14ac:dyDescent="0.3">
      <c r="A37" s="272" t="s">
        <v>193</v>
      </c>
      <c r="B37" s="334"/>
      <c r="C37" s="334"/>
      <c r="D37" s="334"/>
      <c r="E37" s="334"/>
      <c r="F37" s="334"/>
    </row>
    <row r="38" spans="1:6" x14ac:dyDescent="0.25">
      <c r="A38" s="271" t="s">
        <v>179</v>
      </c>
      <c r="B38" s="332">
        <v>0.47</v>
      </c>
      <c r="C38" s="332">
        <v>0.34</v>
      </c>
      <c r="D38" s="332">
        <v>0.33</v>
      </c>
      <c r="E38" s="332">
        <v>0.25</v>
      </c>
      <c r="F38" s="332">
        <v>0.2</v>
      </c>
    </row>
    <row r="39" spans="1:6" x14ac:dyDescent="0.25">
      <c r="A39" s="271" t="s">
        <v>194</v>
      </c>
      <c r="B39" s="333"/>
      <c r="C39" s="333"/>
      <c r="D39" s="333"/>
      <c r="E39" s="333"/>
      <c r="F39" s="333"/>
    </row>
    <row r="40" spans="1:6" ht="26.25" thickBot="1" x14ac:dyDescent="0.3">
      <c r="A40" s="272" t="s">
        <v>193</v>
      </c>
      <c r="B40" s="334"/>
      <c r="C40" s="334"/>
      <c r="D40" s="334"/>
      <c r="E40" s="334"/>
      <c r="F40" s="334"/>
    </row>
    <row r="41" spans="1:6" x14ac:dyDescent="0.25">
      <c r="A41" s="271" t="s">
        <v>181</v>
      </c>
      <c r="B41" s="332">
        <v>2.58</v>
      </c>
      <c r="C41" s="332">
        <v>1.88</v>
      </c>
      <c r="D41" s="332">
        <v>1.78</v>
      </c>
      <c r="E41" s="332">
        <v>1.35</v>
      </c>
      <c r="F41" s="332">
        <v>1.1200000000000001</v>
      </c>
    </row>
    <row r="42" spans="1:6" ht="15.75" thickBot="1" x14ac:dyDescent="0.3">
      <c r="A42" s="272" t="s">
        <v>182</v>
      </c>
      <c r="B42" s="334"/>
      <c r="C42" s="334"/>
      <c r="D42" s="334"/>
      <c r="E42" s="334"/>
      <c r="F42" s="334"/>
    </row>
    <row r="43" spans="1:6" x14ac:dyDescent="0.25">
      <c r="A43" s="271" t="s">
        <v>183</v>
      </c>
      <c r="B43" s="332">
        <v>0.36</v>
      </c>
      <c r="C43" s="332">
        <v>0.26</v>
      </c>
      <c r="D43" s="332">
        <v>0.25</v>
      </c>
      <c r="E43" s="332">
        <v>0.19</v>
      </c>
      <c r="F43" s="332">
        <v>0.16</v>
      </c>
    </row>
    <row r="44" spans="1:6" x14ac:dyDescent="0.25">
      <c r="A44" s="271" t="s">
        <v>184</v>
      </c>
      <c r="B44" s="333"/>
      <c r="C44" s="333"/>
      <c r="D44" s="333"/>
      <c r="E44" s="333"/>
      <c r="F44" s="333"/>
    </row>
    <row r="45" spans="1:6" ht="15.75" thickBot="1" x14ac:dyDescent="0.3">
      <c r="A45" s="272" t="s">
        <v>195</v>
      </c>
      <c r="B45" s="334"/>
      <c r="C45" s="334"/>
      <c r="D45" s="334"/>
      <c r="E45" s="334"/>
      <c r="F45" s="334"/>
    </row>
    <row r="46" spans="1:6" ht="15.75" thickBot="1" x14ac:dyDescent="0.3">
      <c r="A46" s="272" t="s">
        <v>196</v>
      </c>
      <c r="B46" s="215">
        <v>33.36</v>
      </c>
      <c r="C46" s="215">
        <v>24.35</v>
      </c>
      <c r="D46" s="215">
        <v>23.11</v>
      </c>
      <c r="E46" s="215">
        <v>17.489999999999998</v>
      </c>
      <c r="F46" s="215">
        <v>14.47</v>
      </c>
    </row>
    <row r="47" spans="1:6" ht="15.75" thickBot="1" x14ac:dyDescent="0.3">
      <c r="A47" s="216" t="s">
        <v>187</v>
      </c>
      <c r="B47" s="217">
        <v>33</v>
      </c>
      <c r="C47" s="217">
        <v>24</v>
      </c>
      <c r="D47" s="217">
        <v>23</v>
      </c>
      <c r="E47" s="217">
        <v>17</v>
      </c>
      <c r="F47" s="217">
        <v>14</v>
      </c>
    </row>
    <row r="48" spans="1:6" x14ac:dyDescent="0.25">
      <c r="A48" s="218"/>
    </row>
  </sheetData>
  <mergeCells count="55">
    <mergeCell ref="F10:F12"/>
    <mergeCell ref="A5:A9"/>
    <mergeCell ref="C10:C12"/>
    <mergeCell ref="D10:D12"/>
    <mergeCell ref="E10:E12"/>
    <mergeCell ref="C13:C16"/>
    <mergeCell ref="D13:D16"/>
    <mergeCell ref="E13:E16"/>
    <mergeCell ref="F13:F16"/>
    <mergeCell ref="C17:C19"/>
    <mergeCell ref="D17:D19"/>
    <mergeCell ref="E17:E19"/>
    <mergeCell ref="F17:F19"/>
    <mergeCell ref="C20:C22"/>
    <mergeCell ref="D20:D22"/>
    <mergeCell ref="E20:E22"/>
    <mergeCell ref="F20:F22"/>
    <mergeCell ref="C23:C24"/>
    <mergeCell ref="D23:D24"/>
    <mergeCell ref="E23:E24"/>
    <mergeCell ref="F23:F24"/>
    <mergeCell ref="C25:C27"/>
    <mergeCell ref="D25:D27"/>
    <mergeCell ref="E25:E27"/>
    <mergeCell ref="F25:F27"/>
    <mergeCell ref="B30:B31"/>
    <mergeCell ref="C30:C31"/>
    <mergeCell ref="D30:D31"/>
    <mergeCell ref="E30:E31"/>
    <mergeCell ref="F30:F31"/>
    <mergeCell ref="B35:B37"/>
    <mergeCell ref="C35:C37"/>
    <mergeCell ref="D35:D37"/>
    <mergeCell ref="E35:E37"/>
    <mergeCell ref="F35:F37"/>
    <mergeCell ref="B32:B34"/>
    <mergeCell ref="C32:C34"/>
    <mergeCell ref="D32:D34"/>
    <mergeCell ref="E32:E34"/>
    <mergeCell ref="F32:F34"/>
    <mergeCell ref="B41:B42"/>
    <mergeCell ref="C41:C42"/>
    <mergeCell ref="D41:D42"/>
    <mergeCell ref="E41:E42"/>
    <mergeCell ref="F41:F42"/>
    <mergeCell ref="B38:B40"/>
    <mergeCell ref="C38:C40"/>
    <mergeCell ref="D38:D40"/>
    <mergeCell ref="E38:E40"/>
    <mergeCell ref="F38:F40"/>
    <mergeCell ref="B43:B45"/>
    <mergeCell ref="C43:C45"/>
    <mergeCell ref="D43:D45"/>
    <mergeCell ref="E43:E45"/>
    <mergeCell ref="F43:F45"/>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4"/>
  <dimension ref="A1:I28"/>
  <sheetViews>
    <sheetView workbookViewId="0">
      <selection activeCell="B24" sqref="B24"/>
    </sheetView>
  </sheetViews>
  <sheetFormatPr baseColWidth="10" defaultRowHeight="15" x14ac:dyDescent="0.25"/>
  <cols>
    <col min="1" max="1" width="8.5703125" bestFit="1" customWidth="1"/>
    <col min="2" max="2" width="48.28515625" customWidth="1"/>
    <col min="3" max="3" width="49" bestFit="1" customWidth="1"/>
    <col min="4" max="4" width="23.7109375" bestFit="1" customWidth="1"/>
    <col min="5" max="5" width="29.28515625" customWidth="1"/>
    <col min="6" max="6" width="162.28515625" bestFit="1" customWidth="1"/>
    <col min="7" max="7" width="98.7109375" bestFit="1" customWidth="1"/>
    <col min="8" max="8" width="97.5703125" customWidth="1"/>
    <col min="9" max="9" width="34.42578125" customWidth="1"/>
  </cols>
  <sheetData>
    <row r="1" spans="1:9" x14ac:dyDescent="0.25">
      <c r="A1" s="133" t="s">
        <v>101</v>
      </c>
      <c r="B1" s="133" t="s">
        <v>30</v>
      </c>
      <c r="C1" s="133" t="s">
        <v>19</v>
      </c>
      <c r="D1" s="133" t="s">
        <v>215</v>
      </c>
      <c r="E1" s="338" t="s">
        <v>216</v>
      </c>
      <c r="F1" s="339"/>
      <c r="G1" s="133" t="s">
        <v>214</v>
      </c>
      <c r="H1" s="133" t="s">
        <v>251</v>
      </c>
      <c r="I1" s="252" t="s">
        <v>288</v>
      </c>
    </row>
    <row r="2" spans="1:9" ht="30" x14ac:dyDescent="0.25">
      <c r="A2" s="134" t="s">
        <v>102</v>
      </c>
      <c r="B2" s="135" t="s">
        <v>290</v>
      </c>
      <c r="C2" s="134" t="s">
        <v>94</v>
      </c>
      <c r="D2" s="243" t="s">
        <v>220</v>
      </c>
      <c r="E2" s="248" t="s">
        <v>221</v>
      </c>
      <c r="G2" s="250" t="s">
        <v>250</v>
      </c>
      <c r="H2" t="s">
        <v>252</v>
      </c>
      <c r="I2" t="s">
        <v>281</v>
      </c>
    </row>
    <row r="3" spans="1:9" x14ac:dyDescent="0.25">
      <c r="A3" s="134" t="s">
        <v>103</v>
      </c>
      <c r="B3" s="135" t="s">
        <v>291</v>
      </c>
      <c r="C3" s="134" t="s">
        <v>95</v>
      </c>
      <c r="D3" s="243" t="s">
        <v>222</v>
      </c>
      <c r="E3" s="243"/>
      <c r="F3" s="247" t="s">
        <v>228</v>
      </c>
      <c r="H3" t="s">
        <v>253</v>
      </c>
      <c r="I3" t="s">
        <v>282</v>
      </c>
    </row>
    <row r="4" spans="1:9" x14ac:dyDescent="0.25">
      <c r="A4" s="134" t="s">
        <v>0</v>
      </c>
      <c r="B4" s="135" t="s">
        <v>292</v>
      </c>
      <c r="C4" s="134" t="s">
        <v>96</v>
      </c>
      <c r="D4" s="243" t="s">
        <v>223</v>
      </c>
      <c r="E4" s="245" t="s">
        <v>217</v>
      </c>
      <c r="G4" s="245"/>
      <c r="H4" t="s">
        <v>254</v>
      </c>
      <c r="I4" s="253" t="s">
        <v>283</v>
      </c>
    </row>
    <row r="5" spans="1:9" x14ac:dyDescent="0.25">
      <c r="A5" s="134"/>
      <c r="B5" s="135" t="s">
        <v>293</v>
      </c>
      <c r="C5" s="134" t="s">
        <v>97</v>
      </c>
      <c r="D5" s="243"/>
      <c r="E5" s="249" t="s">
        <v>218</v>
      </c>
      <c r="F5" s="134"/>
      <c r="G5" s="245"/>
      <c r="H5" t="s">
        <v>255</v>
      </c>
      <c r="I5" t="s">
        <v>284</v>
      </c>
    </row>
    <row r="6" spans="1:9" x14ac:dyDescent="0.25">
      <c r="A6" s="134"/>
      <c r="B6" s="134" t="s">
        <v>294</v>
      </c>
      <c r="C6" s="134" t="s">
        <v>98</v>
      </c>
      <c r="D6" s="243"/>
      <c r="E6" s="243"/>
      <c r="F6" s="246" t="s">
        <v>229</v>
      </c>
      <c r="G6" s="246"/>
      <c r="H6" t="s">
        <v>256</v>
      </c>
      <c r="I6" t="s">
        <v>285</v>
      </c>
    </row>
    <row r="7" spans="1:9" x14ac:dyDescent="0.25">
      <c r="A7" s="134"/>
      <c r="B7" s="134"/>
      <c r="C7" s="135" t="s">
        <v>99</v>
      </c>
      <c r="D7" s="244"/>
      <c r="E7" s="243"/>
      <c r="F7" s="246" t="s">
        <v>230</v>
      </c>
      <c r="G7" s="246"/>
      <c r="H7" t="s">
        <v>257</v>
      </c>
      <c r="I7" t="s">
        <v>286</v>
      </c>
    </row>
    <row r="8" spans="1:9" x14ac:dyDescent="0.25">
      <c r="A8" s="134"/>
      <c r="C8" s="135" t="s">
        <v>100</v>
      </c>
      <c r="D8" s="244"/>
      <c r="E8" s="243"/>
      <c r="F8" s="246" t="s">
        <v>231</v>
      </c>
      <c r="G8" s="246"/>
      <c r="H8" t="s">
        <v>258</v>
      </c>
      <c r="I8" t="s">
        <v>287</v>
      </c>
    </row>
    <row r="9" spans="1:9" x14ac:dyDescent="0.25">
      <c r="A9" s="134"/>
      <c r="B9" s="134"/>
      <c r="C9" s="134"/>
      <c r="D9" s="243"/>
      <c r="E9" s="243"/>
      <c r="F9" s="246" t="s">
        <v>232</v>
      </c>
      <c r="G9" s="246"/>
      <c r="H9" t="s">
        <v>259</v>
      </c>
    </row>
    <row r="10" spans="1:9" x14ac:dyDescent="0.25">
      <c r="A10" s="134"/>
      <c r="B10" s="134"/>
      <c r="C10" s="134"/>
      <c r="D10" s="243"/>
      <c r="E10" s="243"/>
      <c r="F10" s="246" t="s">
        <v>233</v>
      </c>
      <c r="G10" s="246"/>
      <c r="H10" t="s">
        <v>260</v>
      </c>
    </row>
    <row r="11" spans="1:9" x14ac:dyDescent="0.25">
      <c r="A11" s="134"/>
      <c r="B11" s="134"/>
      <c r="C11" s="134"/>
      <c r="D11" s="243"/>
      <c r="E11" s="243"/>
      <c r="F11" s="246" t="s">
        <v>234</v>
      </c>
      <c r="G11" s="246"/>
      <c r="H11" t="s">
        <v>261</v>
      </c>
    </row>
    <row r="12" spans="1:9" x14ac:dyDescent="0.25">
      <c r="A12" s="134"/>
      <c r="B12" s="134"/>
      <c r="C12" s="134"/>
      <c r="D12" s="243"/>
      <c r="E12" s="243"/>
      <c r="F12" s="246" t="s">
        <v>235</v>
      </c>
      <c r="G12" s="246"/>
      <c r="H12" t="s">
        <v>262</v>
      </c>
    </row>
    <row r="13" spans="1:9" x14ac:dyDescent="0.25">
      <c r="A13" s="134"/>
      <c r="B13" s="134"/>
      <c r="C13" s="134"/>
      <c r="D13" s="243"/>
      <c r="E13" s="243"/>
      <c r="F13" s="246" t="s">
        <v>236</v>
      </c>
      <c r="G13" s="246"/>
      <c r="H13" t="s">
        <v>263</v>
      </c>
    </row>
    <row r="14" spans="1:9" x14ac:dyDescent="0.25">
      <c r="A14" s="134"/>
      <c r="B14" s="134"/>
      <c r="C14" s="134"/>
      <c r="D14" s="243"/>
      <c r="E14" s="243"/>
      <c r="F14" s="246" t="s">
        <v>237</v>
      </c>
      <c r="G14" s="246"/>
      <c r="H14" t="s">
        <v>264</v>
      </c>
    </row>
    <row r="15" spans="1:9" x14ac:dyDescent="0.25">
      <c r="A15" s="134"/>
      <c r="B15" s="134"/>
      <c r="C15" s="134"/>
      <c r="D15" s="243"/>
      <c r="E15" s="243"/>
      <c r="F15" s="246" t="s">
        <v>238</v>
      </c>
      <c r="G15" s="246"/>
      <c r="H15" t="s">
        <v>265</v>
      </c>
    </row>
    <row r="16" spans="1:9" x14ac:dyDescent="0.25">
      <c r="A16" s="134"/>
      <c r="B16" s="134"/>
      <c r="C16" s="134"/>
      <c r="D16" s="243"/>
      <c r="E16" s="249" t="s">
        <v>219</v>
      </c>
      <c r="G16" s="245"/>
      <c r="H16" t="s">
        <v>266</v>
      </c>
    </row>
    <row r="17" spans="1:8" x14ac:dyDescent="0.25">
      <c r="A17" s="134"/>
      <c r="B17" s="134"/>
      <c r="C17" s="134"/>
      <c r="D17" s="243"/>
      <c r="E17" s="243"/>
      <c r="F17" s="246" t="s">
        <v>239</v>
      </c>
      <c r="G17" s="246"/>
      <c r="H17" t="s">
        <v>267</v>
      </c>
    </row>
    <row r="18" spans="1:8" x14ac:dyDescent="0.25">
      <c r="A18" s="134"/>
      <c r="B18" s="134"/>
      <c r="C18" s="134"/>
      <c r="D18" s="243"/>
      <c r="E18" s="243"/>
      <c r="F18" s="246" t="s">
        <v>240</v>
      </c>
      <c r="G18" s="246"/>
      <c r="H18" t="s">
        <v>268</v>
      </c>
    </row>
    <row r="19" spans="1:8" x14ac:dyDescent="0.25">
      <c r="A19" s="134"/>
      <c r="B19" s="134"/>
      <c r="C19" s="134"/>
      <c r="D19" s="243"/>
      <c r="E19" s="243"/>
      <c r="F19" s="246" t="s">
        <v>241</v>
      </c>
      <c r="G19" s="246"/>
      <c r="H19" t="s">
        <v>269</v>
      </c>
    </row>
    <row r="20" spans="1:8" x14ac:dyDescent="0.25">
      <c r="A20" s="134"/>
      <c r="B20" s="134"/>
      <c r="C20" s="134"/>
      <c r="D20" s="243"/>
      <c r="E20" s="243"/>
      <c r="F20" s="246" t="s">
        <v>242</v>
      </c>
      <c r="G20" s="246"/>
      <c r="H20" t="s">
        <v>270</v>
      </c>
    </row>
    <row r="21" spans="1:8" x14ac:dyDescent="0.25">
      <c r="A21" s="134"/>
      <c r="B21" s="134"/>
      <c r="C21" s="134"/>
      <c r="D21" s="243"/>
      <c r="E21" s="243"/>
      <c r="F21" s="246" t="s">
        <v>243</v>
      </c>
      <c r="G21" s="246"/>
      <c r="H21" t="s">
        <v>271</v>
      </c>
    </row>
    <row r="22" spans="1:8" x14ac:dyDescent="0.25">
      <c r="A22" s="134"/>
      <c r="B22" s="134"/>
      <c r="C22" s="134"/>
      <c r="D22" s="134"/>
      <c r="E22" s="245" t="s">
        <v>227</v>
      </c>
      <c r="G22" s="245"/>
      <c r="H22" t="s">
        <v>272</v>
      </c>
    </row>
    <row r="23" spans="1:8" x14ac:dyDescent="0.25">
      <c r="A23" s="134"/>
      <c r="B23" s="134"/>
      <c r="C23" s="134"/>
      <c r="D23" s="134"/>
      <c r="E23" s="134"/>
      <c r="F23" s="246" t="s">
        <v>244</v>
      </c>
      <c r="G23" s="246"/>
      <c r="H23" t="s">
        <v>273</v>
      </c>
    </row>
    <row r="24" spans="1:8" x14ac:dyDescent="0.25">
      <c r="A24" s="134"/>
      <c r="B24" s="134"/>
      <c r="C24" s="134"/>
      <c r="D24" s="134"/>
      <c r="E24" s="134"/>
      <c r="F24" s="246" t="s">
        <v>245</v>
      </c>
      <c r="G24" s="246"/>
      <c r="H24" t="s">
        <v>274</v>
      </c>
    </row>
    <row r="25" spans="1:8" x14ac:dyDescent="0.25">
      <c r="A25" s="134"/>
      <c r="B25" s="134"/>
      <c r="C25" s="134"/>
      <c r="D25" s="134"/>
      <c r="E25" s="134"/>
      <c r="F25" s="246" t="s">
        <v>246</v>
      </c>
      <c r="G25" s="246"/>
      <c r="H25" t="s">
        <v>275</v>
      </c>
    </row>
    <row r="26" spans="1:8" x14ac:dyDescent="0.25">
      <c r="A26" s="134"/>
      <c r="B26" s="134"/>
      <c r="C26" s="134"/>
      <c r="D26" s="134"/>
      <c r="E26" s="134"/>
      <c r="F26" s="246" t="s">
        <v>247</v>
      </c>
      <c r="G26" s="246"/>
      <c r="H26" t="s">
        <v>276</v>
      </c>
    </row>
    <row r="27" spans="1:8" x14ac:dyDescent="0.25">
      <c r="A27" s="134"/>
      <c r="B27" s="134"/>
      <c r="C27" s="134"/>
      <c r="D27" s="134"/>
      <c r="E27" s="134"/>
      <c r="F27" s="246" t="s">
        <v>248</v>
      </c>
      <c r="G27" s="246"/>
      <c r="H27" t="s">
        <v>277</v>
      </c>
    </row>
    <row r="28" spans="1:8" x14ac:dyDescent="0.25">
      <c r="A28" s="134"/>
      <c r="B28" s="134"/>
      <c r="C28" s="134"/>
      <c r="D28" s="134"/>
      <c r="E28" s="134"/>
      <c r="F28" s="246" t="s">
        <v>249</v>
      </c>
      <c r="G28" s="246"/>
    </row>
  </sheetData>
  <mergeCells count="1">
    <mergeCell ref="E1:F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3" tint="0.79998168889431442"/>
  </sheetPr>
  <dimension ref="A1:M46"/>
  <sheetViews>
    <sheetView showGridLines="0" workbookViewId="0">
      <selection activeCell="G19" sqref="G19:G28"/>
    </sheetView>
  </sheetViews>
  <sheetFormatPr baseColWidth="10" defaultRowHeight="15" x14ac:dyDescent="0.25"/>
  <cols>
    <col min="1" max="1" width="58.28515625" customWidth="1"/>
    <col min="2" max="2" width="20" customWidth="1"/>
    <col min="3" max="3" width="21.7109375" customWidth="1"/>
    <col min="4" max="4" width="23.42578125" customWidth="1"/>
    <col min="5" max="5" width="25" customWidth="1"/>
    <col min="6" max="6" width="7.28515625" style="1" customWidth="1"/>
    <col min="7" max="7" width="53.28515625" style="57" customWidth="1"/>
    <col min="8" max="8" width="13.28515625" style="1" bestFit="1" customWidth="1"/>
    <col min="9" max="9" width="16" style="3" customWidth="1"/>
    <col min="10" max="10" width="36.28515625" style="3" customWidth="1"/>
    <col min="11" max="11" width="29.42578125" style="11" bestFit="1" customWidth="1"/>
    <col min="12" max="12" width="11.42578125" style="11"/>
    <col min="13" max="13" width="47.85546875" style="11" bestFit="1" customWidth="1"/>
  </cols>
  <sheetData>
    <row r="1" spans="1:13" s="1" customFormat="1" x14ac:dyDescent="0.25">
      <c r="G1" s="2"/>
      <c r="I1" s="3"/>
      <c r="J1" s="3"/>
      <c r="K1" s="3"/>
      <c r="L1" s="3"/>
      <c r="M1" s="3"/>
    </row>
    <row r="2" spans="1:13" s="1" customFormat="1" x14ac:dyDescent="0.25">
      <c r="G2" s="2"/>
      <c r="I2" s="3"/>
      <c r="J2" s="3"/>
      <c r="K2" s="3"/>
      <c r="L2" s="3"/>
      <c r="M2" s="3"/>
    </row>
    <row r="3" spans="1:13" ht="57" x14ac:dyDescent="0.25">
      <c r="A3" s="281" t="s">
        <v>91</v>
      </c>
      <c r="B3" s="282"/>
      <c r="C3" s="4">
        <v>1</v>
      </c>
      <c r="D3" s="5" t="s">
        <v>4</v>
      </c>
      <c r="E3" s="6"/>
      <c r="F3" s="7"/>
      <c r="G3" s="8" t="s">
        <v>5</v>
      </c>
      <c r="H3" s="9"/>
      <c r="I3" s="10"/>
      <c r="J3" s="10"/>
      <c r="L3" s="12"/>
    </row>
    <row r="4" spans="1:13" ht="15.75" x14ac:dyDescent="0.25">
      <c r="A4" s="13"/>
      <c r="B4" s="14"/>
      <c r="C4" s="15"/>
      <c r="D4" s="16"/>
      <c r="E4" s="16"/>
      <c r="F4" s="7"/>
      <c r="G4" s="17"/>
      <c r="H4" s="18"/>
      <c r="I4" s="18"/>
      <c r="J4" s="18"/>
      <c r="K4" s="19"/>
    </row>
    <row r="5" spans="1:13" ht="43.5" x14ac:dyDescent="0.25">
      <c r="A5" s="283" t="s">
        <v>6</v>
      </c>
      <c r="B5" s="283"/>
      <c r="C5" s="283"/>
      <c r="D5" s="283"/>
      <c r="E5" s="283"/>
      <c r="F5" s="7"/>
      <c r="G5" s="20" t="s">
        <v>7</v>
      </c>
      <c r="H5" s="21"/>
      <c r="I5" s="22"/>
      <c r="J5" s="22"/>
    </row>
    <row r="6" spans="1:13" x14ac:dyDescent="0.25">
      <c r="A6" s="16"/>
      <c r="B6" s="16"/>
      <c r="C6" s="16"/>
      <c r="D6" s="16"/>
      <c r="E6" s="16"/>
      <c r="F6" s="16"/>
      <c r="G6" s="23"/>
      <c r="H6" s="9"/>
      <c r="I6" s="10"/>
      <c r="J6" s="10"/>
    </row>
    <row r="7" spans="1:13" ht="41.25" customHeight="1" x14ac:dyDescent="0.25">
      <c r="A7" s="24" t="s">
        <v>8</v>
      </c>
      <c r="B7" s="284"/>
      <c r="C7" s="284"/>
      <c r="D7" s="284"/>
      <c r="E7" s="25"/>
      <c r="F7" s="25"/>
      <c r="G7" s="26"/>
      <c r="H7" s="9"/>
      <c r="I7" s="10"/>
      <c r="J7" s="10"/>
    </row>
    <row r="8" spans="1:13" ht="34.5" customHeight="1" x14ac:dyDescent="0.25">
      <c r="A8" s="24" t="s">
        <v>9</v>
      </c>
      <c r="B8" s="284"/>
      <c r="C8" s="284"/>
      <c r="D8" s="284"/>
      <c r="E8" s="27"/>
      <c r="F8" s="28"/>
      <c r="G8" s="29"/>
      <c r="H8" s="30"/>
      <c r="I8" s="31"/>
      <c r="J8" s="31"/>
    </row>
    <row r="9" spans="1:13" ht="43.5" x14ac:dyDescent="0.25">
      <c r="A9" s="32" t="s">
        <v>10</v>
      </c>
      <c r="B9" s="285"/>
      <c r="C9" s="285"/>
      <c r="D9" s="285"/>
      <c r="E9" s="25"/>
      <c r="F9" s="28"/>
      <c r="G9" s="238" t="s">
        <v>205</v>
      </c>
      <c r="H9" s="33"/>
      <c r="I9" s="10"/>
      <c r="J9" s="10"/>
    </row>
    <row r="10" spans="1:13" x14ac:dyDescent="0.25">
      <c r="A10" s="16"/>
      <c r="B10" s="16"/>
      <c r="C10" s="34"/>
      <c r="D10" s="16"/>
      <c r="E10" s="16"/>
      <c r="F10" s="28"/>
      <c r="G10" s="26"/>
      <c r="H10" s="9"/>
      <c r="I10" s="10"/>
      <c r="J10" s="10"/>
    </row>
    <row r="11" spans="1:13" x14ac:dyDescent="0.25">
      <c r="A11" s="14" t="s">
        <v>11</v>
      </c>
      <c r="B11" s="14" t="s">
        <v>12</v>
      </c>
      <c r="C11" s="6"/>
      <c r="D11" s="35" t="s">
        <v>3</v>
      </c>
      <c r="E11" s="6"/>
      <c r="F11" s="28"/>
      <c r="G11" s="26"/>
      <c r="H11" s="9"/>
      <c r="I11" s="10"/>
      <c r="J11" s="10"/>
    </row>
    <row r="12" spans="1:13" x14ac:dyDescent="0.25">
      <c r="A12" s="14" t="s">
        <v>13</v>
      </c>
      <c r="B12" s="14" t="s">
        <v>12</v>
      </c>
      <c r="C12" s="6"/>
      <c r="D12" s="35" t="s">
        <v>3</v>
      </c>
      <c r="E12" s="6"/>
      <c r="F12" s="28"/>
      <c r="G12" s="26"/>
      <c r="H12" s="9"/>
      <c r="I12" s="10"/>
      <c r="J12" s="10"/>
    </row>
    <row r="13" spans="1:13" x14ac:dyDescent="0.25">
      <c r="A13" s="36"/>
      <c r="B13" s="16"/>
      <c r="C13" s="16"/>
      <c r="D13" s="16"/>
      <c r="E13" s="16"/>
      <c r="F13" s="28"/>
      <c r="G13" s="37"/>
      <c r="H13" s="9"/>
    </row>
    <row r="14" spans="1:13" ht="24.75" x14ac:dyDescent="0.25">
      <c r="A14" s="38" t="s">
        <v>225</v>
      </c>
      <c r="B14" s="39">
        <v>1</v>
      </c>
      <c r="C14" s="287" t="s">
        <v>204</v>
      </c>
      <c r="D14" s="288"/>
      <c r="E14" s="237"/>
      <c r="F14" s="28"/>
      <c r="G14" s="26"/>
      <c r="H14" s="9"/>
    </row>
    <row r="15" spans="1:13" ht="24.75" x14ac:dyDescent="0.25">
      <c r="A15" s="38" t="s">
        <v>224</v>
      </c>
      <c r="B15" s="39">
        <v>1</v>
      </c>
      <c r="C15" s="287" t="s">
        <v>204</v>
      </c>
      <c r="D15" s="288"/>
      <c r="E15" s="237"/>
      <c r="F15" s="28"/>
      <c r="G15" s="26"/>
      <c r="H15" s="9"/>
    </row>
    <row r="16" spans="1:13" x14ac:dyDescent="0.25">
      <c r="A16" s="28"/>
      <c r="B16" s="28"/>
      <c r="C16" s="28"/>
      <c r="D16" s="28"/>
      <c r="E16" s="28"/>
      <c r="F16" s="28"/>
      <c r="G16" s="26"/>
      <c r="H16" s="9"/>
    </row>
    <row r="17" spans="1:13" x14ac:dyDescent="0.25">
      <c r="A17" s="40"/>
      <c r="B17" s="40"/>
      <c r="C17" s="40"/>
      <c r="D17" s="28"/>
      <c r="E17" s="28"/>
      <c r="F17" s="28"/>
      <c r="G17" s="26"/>
      <c r="H17" s="16"/>
    </row>
    <row r="18" spans="1:13" ht="48" x14ac:dyDescent="0.25">
      <c r="A18" s="38"/>
      <c r="B18" s="41" t="s">
        <v>15</v>
      </c>
      <c r="C18" s="42" t="s">
        <v>16</v>
      </c>
      <c r="D18" s="42" t="s">
        <v>278</v>
      </c>
      <c r="E18" s="28"/>
      <c r="F18" s="28"/>
      <c r="G18" s="43"/>
      <c r="H18" s="16"/>
    </row>
    <row r="19" spans="1:13" ht="24" customHeight="1" x14ac:dyDescent="0.25">
      <c r="A19" s="38"/>
      <c r="B19" s="44" t="s">
        <v>17</v>
      </c>
      <c r="C19" s="38" t="s">
        <v>18</v>
      </c>
      <c r="D19" s="38" t="s">
        <v>18</v>
      </c>
      <c r="E19" s="28"/>
      <c r="F19" s="28"/>
      <c r="G19" s="286" t="str">
        <f>IF($C$3=1,IF(B30&gt;0,Auswahlmöglichkeiten!G2,IF(B30=0,"Hinweis: Bitte geben Sie die Angaben lt. Zuwendungsbescheid/ Zuweisungsschreiben ein."))," ")</f>
        <v>Hinweis: Bitte reichen Sie spätestens mit dem 1. Auszahlungsantrag den Publizitätsnachweis gem. Zuwendungsbescheid/ Zuweisungsschreiben ein.</v>
      </c>
      <c r="H19" s="16"/>
    </row>
    <row r="20" spans="1:13" s="3" customFormat="1" x14ac:dyDescent="0.2">
      <c r="A20" s="38" t="s">
        <v>115</v>
      </c>
      <c r="B20" s="45">
        <v>1000000</v>
      </c>
      <c r="C20" s="46">
        <f>'Personal (VKO) neu '!N30</f>
        <v>0</v>
      </c>
      <c r="D20" s="46" t="e">
        <f>'Personal (VKO) neu '!#REF!</f>
        <v>#REF!</v>
      </c>
      <c r="E20" s="47"/>
      <c r="F20" s="28"/>
      <c r="G20" s="286"/>
      <c r="H20" s="16"/>
      <c r="K20" s="11"/>
      <c r="L20" s="11"/>
      <c r="M20" s="11"/>
    </row>
    <row r="21" spans="1:13" s="3" customFormat="1" x14ac:dyDescent="0.2">
      <c r="A21" s="38" t="s">
        <v>116</v>
      </c>
      <c r="B21" s="45">
        <v>1000000</v>
      </c>
      <c r="C21" s="46">
        <f>'Personal (VKO) alt'!N30</f>
        <v>0</v>
      </c>
      <c r="D21" s="46" t="e">
        <f>'Personal (VKO) alt'!#REF!</f>
        <v>#REF!</v>
      </c>
      <c r="E21" s="47"/>
      <c r="F21" s="28"/>
      <c r="G21" s="286"/>
      <c r="H21" s="16"/>
      <c r="K21" s="11"/>
      <c r="L21" s="11"/>
      <c r="M21" s="11"/>
    </row>
    <row r="22" spans="1:13" s="3" customFormat="1" x14ac:dyDescent="0.2">
      <c r="A22" s="38" t="s">
        <v>117</v>
      </c>
      <c r="B22" s="45">
        <v>1000000</v>
      </c>
      <c r="C22" s="46" t="e">
        <f>'Personal direkte Ausgaben'!#REF!</f>
        <v>#REF!</v>
      </c>
      <c r="D22" s="46" t="e">
        <f>'Personal direkte Ausgaben'!#REF!</f>
        <v>#REF!</v>
      </c>
      <c r="E22" s="47"/>
      <c r="F22" s="28"/>
      <c r="G22" s="286"/>
      <c r="H22" s="16"/>
      <c r="K22" s="11"/>
      <c r="L22" s="11"/>
      <c r="M22" s="11"/>
    </row>
    <row r="23" spans="1:13" s="3" customFormat="1" x14ac:dyDescent="0.2">
      <c r="A23" s="38" t="s">
        <v>118</v>
      </c>
      <c r="B23" s="45">
        <v>1000000</v>
      </c>
      <c r="C23" s="46">
        <f>Unternehmerlohn!U31</f>
        <v>0</v>
      </c>
      <c r="D23" s="46" t="e">
        <f>Unternehmerlohn!#REF!</f>
        <v>#REF!</v>
      </c>
      <c r="E23" s="47"/>
      <c r="F23" s="28"/>
      <c r="G23" s="286"/>
      <c r="H23" s="16"/>
      <c r="K23" s="11"/>
      <c r="L23" s="11"/>
      <c r="M23" s="11"/>
    </row>
    <row r="24" spans="1:13" s="3" customFormat="1" x14ac:dyDescent="0.2">
      <c r="A24" s="38" t="s">
        <v>20</v>
      </c>
      <c r="B24" s="242">
        <f>SUM(B20:B23)*IF(E15=0,B15,E15)</f>
        <v>4000000</v>
      </c>
      <c r="C24" s="242" t="e">
        <f>SUM(C20:C23)*IF(E15=0,B15,E15)</f>
        <v>#REF!</v>
      </c>
      <c r="D24" s="242" t="e">
        <f>SUM(D20:D23)*IF($E$15=0,$B$15,$E$15)</f>
        <v>#REF!</v>
      </c>
      <c r="E24" s="28"/>
      <c r="F24" s="28"/>
      <c r="G24" s="286"/>
      <c r="H24" s="16"/>
      <c r="K24" s="11"/>
      <c r="L24" s="11"/>
      <c r="M24" s="11"/>
    </row>
    <row r="25" spans="1:13" s="3" customFormat="1" x14ac:dyDescent="0.2">
      <c r="A25" s="38" t="s">
        <v>93</v>
      </c>
      <c r="B25" s="45">
        <v>1000000</v>
      </c>
      <c r="C25" s="46">
        <f>SUMIF(Tabelle2[Spalte3],"Investitionen",Tabelle2[Spalte12])</f>
        <v>0</v>
      </c>
      <c r="D25" s="46" t="e">
        <f>SUMIF(Tabelle2[Spalte4],"Investitionen",#REF!)</f>
        <v>#REF!</v>
      </c>
      <c r="E25" s="28"/>
      <c r="F25" s="28"/>
      <c r="G25" s="286"/>
      <c r="H25" s="16"/>
      <c r="K25" s="11"/>
      <c r="L25" s="11"/>
      <c r="M25" s="11"/>
    </row>
    <row r="26" spans="1:13" s="3" customFormat="1" x14ac:dyDescent="0.2">
      <c r="A26" s="38" t="s">
        <v>92</v>
      </c>
      <c r="B26" s="45">
        <v>1000000</v>
      </c>
      <c r="C26" s="46">
        <f>SUMIF(Tabelle2[Spalte3],"Sachausgaben",Tabelle2[Spalte12])</f>
        <v>0</v>
      </c>
      <c r="D26" s="46" t="e">
        <f>SUMIF(Tabelle2[Spalte4],"Sachausgaben",#REF!)</f>
        <v>#REF!</v>
      </c>
      <c r="E26" s="28"/>
      <c r="F26" s="28"/>
      <c r="G26" s="286"/>
      <c r="H26" s="16"/>
      <c r="K26" s="11"/>
      <c r="L26" s="11"/>
      <c r="M26" s="11"/>
    </row>
    <row r="27" spans="1:13" s="3" customFormat="1" x14ac:dyDescent="0.2">
      <c r="A27" s="38" t="s">
        <v>114</v>
      </c>
      <c r="B27" s="45">
        <v>1000000</v>
      </c>
      <c r="C27" s="46">
        <f>SUMIF(Meilensteine!E13:E25,"Ja",Meilensteine!D13:D25)</f>
        <v>0</v>
      </c>
      <c r="D27" s="46">
        <f>SUMIF(Meilensteine!F13:F25,"Ja",Meilensteine!E13:E25)</f>
        <v>0</v>
      </c>
      <c r="E27" s="28"/>
      <c r="F27" s="28"/>
      <c r="G27" s="286"/>
      <c r="H27" s="16"/>
      <c r="K27" s="11"/>
      <c r="L27" s="11"/>
      <c r="M27" s="11"/>
    </row>
    <row r="28" spans="1:13" s="3" customFormat="1" x14ac:dyDescent="0.2">
      <c r="A28" s="38" t="s">
        <v>21</v>
      </c>
      <c r="B28" s="45">
        <v>1000000</v>
      </c>
      <c r="C28" s="46">
        <f>SUMIF(Tabelle2[Spalte3],"Leistungen Dritter",Tabelle2[Spalte12])</f>
        <v>0</v>
      </c>
      <c r="D28" s="46" t="e">
        <f>SUMIF(Tabelle2[Spalte4],"Leistungen Dritter",#REF!)</f>
        <v>#REF!</v>
      </c>
      <c r="E28" s="28"/>
      <c r="F28" s="28"/>
      <c r="G28" s="286"/>
      <c r="H28" s="16"/>
      <c r="K28" s="11"/>
      <c r="L28" s="11"/>
      <c r="M28" s="11"/>
    </row>
    <row r="29" spans="1:13" s="3" customFormat="1" x14ac:dyDescent="0.2">
      <c r="A29" s="38" t="s">
        <v>22</v>
      </c>
      <c r="B29" s="45">
        <v>1000000</v>
      </c>
      <c r="C29" s="46">
        <f>SUMIF(Tabelle2[Spalte3],"Ausgaben für Teilnehmer",Tabelle2[Spalte12])</f>
        <v>0</v>
      </c>
      <c r="D29" s="46" t="e">
        <f>SUMIF(Tabelle2[Spalte4],"Ausgaben für Teilnehmer",#REF!)</f>
        <v>#REF!</v>
      </c>
      <c r="E29" s="28"/>
      <c r="F29" s="28"/>
      <c r="G29" s="26"/>
      <c r="H29" s="16"/>
      <c r="K29" s="11"/>
      <c r="L29" s="11"/>
      <c r="M29" s="11"/>
    </row>
    <row r="30" spans="1:13" s="3" customFormat="1" x14ac:dyDescent="0.2">
      <c r="A30" s="123" t="s">
        <v>23</v>
      </c>
      <c r="B30" s="124">
        <f>SUM(B20:B29)</f>
        <v>13000000</v>
      </c>
      <c r="C30" s="124" t="e">
        <f>SUM(C20:C29)</f>
        <v>#REF!</v>
      </c>
      <c r="D30" s="124" t="e">
        <f>SUM(D20:D29)</f>
        <v>#REF!</v>
      </c>
      <c r="E30" s="28"/>
      <c r="F30" s="28"/>
      <c r="G30" s="48"/>
      <c r="H30" s="16"/>
      <c r="K30" s="11"/>
      <c r="L30" s="11"/>
      <c r="M30" s="11"/>
    </row>
    <row r="31" spans="1:13" s="3" customFormat="1" ht="25.5" customHeight="1" x14ac:dyDescent="0.2">
      <c r="A31" s="125" t="s">
        <v>24</v>
      </c>
      <c r="B31" s="126">
        <f>SUM($B$20:$B$29)*IF($E$14=0,B14,E14)</f>
        <v>13000000</v>
      </c>
      <c r="C31" s="127" t="e">
        <f>IF(SUM(C20:C29)*IF($E$14=0,B14,E14)&gt;$B$31,$B$31,(SUM(C20:C29)*IF($E$14=0,B14,E14)))</f>
        <v>#REF!</v>
      </c>
      <c r="D31" s="127" t="e">
        <f>IF(SUM(D20:D29)*IF($E$14=0,$B$14,$E$14)&gt;$B$31,$B$31,(SUM(D20:D29)*IF($E$14=0,$B$14,$E$14)))</f>
        <v>#REF!</v>
      </c>
      <c r="E31" s="49"/>
      <c r="F31" s="49"/>
      <c r="G31" s="50"/>
      <c r="H31" s="16"/>
      <c r="K31" s="11"/>
      <c r="L31" s="11"/>
      <c r="M31" s="11"/>
    </row>
    <row r="32" spans="1:13" s="3" customFormat="1" x14ac:dyDescent="0.2">
      <c r="A32" s="51" t="s">
        <v>25</v>
      </c>
      <c r="B32" s="52">
        <f>B30-B31</f>
        <v>0</v>
      </c>
      <c r="C32" s="53" t="e">
        <f>$C$30-$C$31</f>
        <v>#REF!</v>
      </c>
      <c r="D32" s="53" t="e">
        <f>$C$30-$C$31</f>
        <v>#REF!</v>
      </c>
      <c r="E32" s="54"/>
      <c r="F32" s="54"/>
      <c r="G32" s="55"/>
      <c r="H32" s="9"/>
      <c r="K32" s="11"/>
      <c r="L32" s="11"/>
      <c r="M32" s="11"/>
    </row>
    <row r="33" spans="1:13" s="3" customFormat="1" x14ac:dyDescent="0.25">
      <c r="A33" s="38" t="s">
        <v>26</v>
      </c>
      <c r="B33" s="56"/>
      <c r="C33" s="56">
        <v>0</v>
      </c>
      <c r="D33" s="56">
        <v>0</v>
      </c>
      <c r="E33" s="1"/>
      <c r="F33" s="1"/>
      <c r="G33" s="2"/>
      <c r="H33" s="1"/>
      <c r="K33" s="11"/>
      <c r="L33" s="11"/>
      <c r="M33" s="11"/>
    </row>
    <row r="34" spans="1:13" s="3" customFormat="1" x14ac:dyDescent="0.25">
      <c r="A34" s="38" t="s">
        <v>27</v>
      </c>
      <c r="B34" s="56"/>
      <c r="C34" s="46" t="e">
        <f>C31-C33</f>
        <v>#REF!</v>
      </c>
      <c r="D34" s="46" t="e">
        <f>D31-D33</f>
        <v>#REF!</v>
      </c>
      <c r="E34" s="1"/>
      <c r="F34" s="1"/>
      <c r="G34" s="2"/>
      <c r="H34" s="1"/>
      <c r="K34" s="11"/>
      <c r="L34" s="11"/>
      <c r="M34" s="11"/>
    </row>
    <row r="35" spans="1:13" s="3" customFormat="1" x14ac:dyDescent="0.25">
      <c r="A35" s="1"/>
      <c r="B35" s="1"/>
      <c r="C35" s="1"/>
      <c r="D35" s="1"/>
      <c r="E35" s="1"/>
      <c r="F35" s="1"/>
      <c r="G35" s="2"/>
      <c r="H35" s="1"/>
      <c r="K35" s="11"/>
      <c r="L35" s="11"/>
      <c r="M35" s="11"/>
    </row>
    <row r="36" spans="1:13" s="3" customFormat="1" x14ac:dyDescent="0.25">
      <c r="A36" s="1"/>
      <c r="B36" s="1"/>
      <c r="C36" s="1"/>
      <c r="D36" s="1"/>
      <c r="E36" s="1"/>
      <c r="F36" s="1"/>
      <c r="G36" s="2"/>
      <c r="H36" s="1"/>
      <c r="K36" s="11"/>
      <c r="L36" s="11"/>
      <c r="M36" s="11"/>
    </row>
    <row r="37" spans="1:13" s="3" customFormat="1" x14ac:dyDescent="0.25">
      <c r="A37" s="239" t="s">
        <v>207</v>
      </c>
      <c r="B37" s="239" t="s">
        <v>226</v>
      </c>
      <c r="C37" s="1"/>
      <c r="D37" s="1"/>
      <c r="E37" s="1"/>
      <c r="F37" s="1"/>
      <c r="G37" s="2"/>
      <c r="H37" s="1"/>
      <c r="K37" s="11"/>
      <c r="L37" s="11"/>
      <c r="M37" s="11"/>
    </row>
    <row r="38" spans="1:13" s="3" customFormat="1" x14ac:dyDescent="0.25">
      <c r="A38" s="240"/>
      <c r="B38" s="240"/>
      <c r="C38" s="1"/>
      <c r="D38" s="1"/>
      <c r="E38" s="1"/>
      <c r="F38" s="1"/>
      <c r="G38" s="2"/>
      <c r="H38" s="1"/>
      <c r="K38" s="11"/>
      <c r="L38" s="11"/>
      <c r="M38" s="11"/>
    </row>
    <row r="39" spans="1:13" s="3" customFormat="1" x14ac:dyDescent="0.25">
      <c r="A39" s="240" t="s">
        <v>208</v>
      </c>
      <c r="B39" s="241" t="e">
        <f>C30</f>
        <v>#REF!</v>
      </c>
      <c r="C39" s="1"/>
      <c r="D39" s="1"/>
      <c r="E39" s="1"/>
      <c r="F39" s="1"/>
      <c r="G39" s="2"/>
      <c r="H39" s="1"/>
      <c r="K39" s="11"/>
      <c r="L39" s="11"/>
      <c r="M39" s="11"/>
    </row>
    <row r="40" spans="1:13" s="1" customFormat="1" x14ac:dyDescent="0.25">
      <c r="A40" s="240" t="s">
        <v>209</v>
      </c>
      <c r="B40" s="241">
        <f>'Gesamtübersicht je AZ'!C31</f>
        <v>0</v>
      </c>
      <c r="G40" s="2"/>
      <c r="I40" s="3"/>
      <c r="J40" s="3"/>
      <c r="K40" s="11"/>
      <c r="L40" s="11"/>
      <c r="M40" s="11"/>
    </row>
    <row r="41" spans="1:13" s="1" customFormat="1" x14ac:dyDescent="0.25">
      <c r="A41" s="240" t="s">
        <v>210</v>
      </c>
      <c r="B41" s="241" t="e">
        <f>C31</f>
        <v>#REF!</v>
      </c>
      <c r="G41" s="2"/>
      <c r="I41" s="3"/>
      <c r="J41" s="3"/>
      <c r="K41" s="11"/>
      <c r="L41" s="11"/>
      <c r="M41" s="11"/>
    </row>
    <row r="42" spans="1:13" s="1" customFormat="1" x14ac:dyDescent="0.25">
      <c r="A42" s="240" t="s">
        <v>211</v>
      </c>
      <c r="B42" s="241">
        <f>'Gesamtübersicht je AZ'!C32</f>
        <v>0</v>
      </c>
      <c r="G42" s="2"/>
      <c r="I42" s="3"/>
      <c r="J42" s="3"/>
      <c r="K42" s="11"/>
      <c r="L42" s="11"/>
      <c r="M42" s="11"/>
    </row>
    <row r="43" spans="1:13" s="1" customFormat="1" x14ac:dyDescent="0.25">
      <c r="A43" s="240"/>
      <c r="B43" s="240"/>
      <c r="G43" s="2"/>
      <c r="I43" s="3"/>
      <c r="J43" s="3"/>
      <c r="K43" s="11"/>
      <c r="L43" s="11"/>
      <c r="M43" s="11"/>
    </row>
    <row r="44" spans="1:13" s="1" customFormat="1" x14ac:dyDescent="0.25">
      <c r="A44" s="240" t="s">
        <v>212</v>
      </c>
      <c r="B44" s="241" t="e">
        <f>B30-C30</f>
        <v>#REF!</v>
      </c>
      <c r="G44" s="2"/>
      <c r="I44" s="3"/>
      <c r="J44" s="3"/>
      <c r="K44" s="11"/>
      <c r="L44" s="11"/>
      <c r="M44" s="11"/>
    </row>
    <row r="45" spans="1:13" s="1" customFormat="1" x14ac:dyDescent="0.25">
      <c r="A45" s="240" t="s">
        <v>213</v>
      </c>
      <c r="B45" s="241" t="e">
        <f>B31-C31</f>
        <v>#REF!</v>
      </c>
      <c r="G45" s="2"/>
      <c r="I45" s="3"/>
      <c r="J45" s="3"/>
      <c r="K45" s="11"/>
      <c r="L45" s="11"/>
      <c r="M45" s="11"/>
    </row>
    <row r="46" spans="1:13" s="1" customFormat="1" x14ac:dyDescent="0.25">
      <c r="G46" s="2"/>
      <c r="I46" s="3"/>
      <c r="J46" s="3"/>
      <c r="K46" s="11"/>
      <c r="L46" s="11"/>
      <c r="M46" s="11"/>
    </row>
  </sheetData>
  <mergeCells count="8">
    <mergeCell ref="G19:G28"/>
    <mergeCell ref="A3:B3"/>
    <mergeCell ref="A5:E5"/>
    <mergeCell ref="B7:D7"/>
    <mergeCell ref="B8:D8"/>
    <mergeCell ref="B9:D9"/>
    <mergeCell ref="C14:D14"/>
    <mergeCell ref="C15:D15"/>
  </mergeCells>
  <conditionalFormatting sqref="E14:E15">
    <cfRule type="cellIs" dxfId="20" priority="1" operator="equal">
      <formula>0</formula>
    </cfRule>
  </conditionalFormatting>
  <dataValidations count="1">
    <dataValidation allowBlank="1" showErrorMessage="1" sqref="C1:E13 G1:G8 G10:G1048576 H1:XFD1048576 F1:F1048576 C16:E1048576 A1:B1048576" xr:uid="{00000000-0002-0000-0100-000000000000}"/>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22.10.2024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S30"/>
  <sheetViews>
    <sheetView showGridLines="0" workbookViewId="0">
      <selection activeCell="E17" sqref="E17"/>
    </sheetView>
  </sheetViews>
  <sheetFormatPr baseColWidth="10" defaultColWidth="11.42578125" defaultRowHeight="15" x14ac:dyDescent="0.25"/>
  <cols>
    <col min="1" max="1" width="5.85546875" style="108" customWidth="1"/>
    <col min="2" max="2" width="3.85546875" style="108" customWidth="1"/>
    <col min="3" max="3" width="14.85546875" style="108" customWidth="1"/>
    <col min="4" max="4" width="13.85546875" style="108" customWidth="1"/>
    <col min="5" max="5" width="24.28515625" style="108" customWidth="1"/>
    <col min="6" max="6" width="9.42578125" style="108" customWidth="1"/>
    <col min="7" max="7" width="17.28515625" style="108" customWidth="1"/>
    <col min="8" max="8" width="15.140625" style="108" customWidth="1"/>
    <col min="9" max="9" width="13.5703125" style="108" customWidth="1"/>
    <col min="10" max="10" width="10.28515625" style="108" customWidth="1"/>
    <col min="11" max="11" width="18.42578125" style="108" customWidth="1"/>
    <col min="12" max="12" width="21.140625" style="108" customWidth="1"/>
    <col min="13" max="13" width="18.42578125" style="108" hidden="1" customWidth="1"/>
    <col min="14" max="14" width="18.42578125" style="108" customWidth="1"/>
    <col min="15" max="15" width="50.5703125" style="108" customWidth="1"/>
    <col min="16" max="16384" width="11.42578125" style="108"/>
  </cols>
  <sheetData>
    <row r="1" spans="1:19" s="81" customFormat="1" ht="14.25" x14ac:dyDescent="0.2">
      <c r="P1" s="67"/>
      <c r="Q1" s="67"/>
      <c r="R1" s="67"/>
      <c r="S1" s="67"/>
    </row>
    <row r="2" spans="1:19" s="81" customFormat="1" ht="14.25" x14ac:dyDescent="0.2">
      <c r="P2" s="67"/>
      <c r="Q2" s="67"/>
      <c r="R2" s="67"/>
      <c r="S2" s="67"/>
    </row>
    <row r="3" spans="1:19" s="58" customFormat="1" x14ac:dyDescent="0.25">
      <c r="B3" s="291" t="str">
        <f>"zahlenmäßiger Nachweis - Anlage zum Auszahlungsantrag" &amp; " " &amp; 'Gesamtübersicht je AZ'!$C$3</f>
        <v>zahlenmäßiger Nachweis - Anlage zum Auszahlungsantrag 1</v>
      </c>
      <c r="C3" s="292"/>
      <c r="D3" s="292"/>
      <c r="E3" s="292"/>
      <c r="F3" s="292"/>
      <c r="G3" s="292"/>
      <c r="H3" s="292"/>
      <c r="I3" s="292"/>
      <c r="J3" s="292"/>
      <c r="K3" s="292"/>
      <c r="L3" s="292"/>
      <c r="M3" s="292"/>
      <c r="N3" s="292"/>
      <c r="O3" s="293"/>
      <c r="P3" s="60"/>
      <c r="Q3" s="60"/>
      <c r="R3" s="60"/>
      <c r="S3" s="60"/>
    </row>
    <row r="4" spans="1:19" s="60" customFormat="1" x14ac:dyDescent="0.25">
      <c r="C4" s="59"/>
      <c r="D4" s="59"/>
      <c r="E4" s="59"/>
      <c r="F4" s="59"/>
      <c r="G4" s="59"/>
      <c r="H4" s="59"/>
      <c r="I4" s="59"/>
      <c r="J4" s="59"/>
      <c r="K4" s="59"/>
      <c r="L4" s="59"/>
      <c r="M4" s="59"/>
      <c r="N4" s="59"/>
      <c r="O4" s="59"/>
    </row>
    <row r="5" spans="1:19" s="58" customFormat="1" x14ac:dyDescent="0.25">
      <c r="C5" s="61"/>
      <c r="D5" s="62"/>
      <c r="E5" s="62"/>
      <c r="F5" s="62"/>
      <c r="G5" s="62"/>
      <c r="H5" s="62"/>
      <c r="I5" s="62"/>
      <c r="J5" s="63"/>
      <c r="K5" s="63"/>
      <c r="L5" s="64"/>
      <c r="O5" s="65" t="s">
        <v>28</v>
      </c>
      <c r="P5" s="60"/>
      <c r="Q5" s="60"/>
      <c r="R5" s="60"/>
      <c r="S5" s="60"/>
    </row>
    <row r="6" spans="1:19" s="58" customFormat="1" x14ac:dyDescent="0.25">
      <c r="B6" s="294" t="s">
        <v>8</v>
      </c>
      <c r="C6" s="294"/>
      <c r="D6" s="294"/>
      <c r="E6" s="294"/>
      <c r="F6" s="294">
        <f>'Gesamtübersicht je AZ'!$B$7</f>
        <v>0</v>
      </c>
      <c r="G6" s="294"/>
      <c r="H6" s="294"/>
      <c r="I6" s="294"/>
      <c r="J6" s="294"/>
      <c r="K6" s="294"/>
      <c r="L6" s="294"/>
      <c r="M6" s="67"/>
      <c r="P6" s="60"/>
      <c r="Q6" s="60"/>
      <c r="R6" s="60"/>
      <c r="S6" s="60"/>
    </row>
    <row r="7" spans="1:19" s="58" customFormat="1" x14ac:dyDescent="0.25">
      <c r="B7" s="294" t="s">
        <v>9</v>
      </c>
      <c r="C7" s="294"/>
      <c r="D7" s="294"/>
      <c r="E7" s="294"/>
      <c r="F7" s="294">
        <f>'Gesamtübersicht je AZ'!$B$8</f>
        <v>0</v>
      </c>
      <c r="G7" s="294"/>
      <c r="H7" s="294"/>
      <c r="I7" s="294"/>
      <c r="J7" s="294"/>
      <c r="K7" s="294"/>
      <c r="L7" s="294"/>
      <c r="M7" s="67"/>
      <c r="N7" s="67"/>
      <c r="O7" s="67"/>
      <c r="S7" s="60"/>
    </row>
    <row r="8" spans="1:19" s="58" customFormat="1" x14ac:dyDescent="0.25">
      <c r="B8" s="289" t="s">
        <v>10</v>
      </c>
      <c r="C8" s="289"/>
      <c r="D8" s="289"/>
      <c r="E8" s="289"/>
      <c r="F8" s="290">
        <f>'Gesamtübersicht je AZ'!$B$9</f>
        <v>0</v>
      </c>
      <c r="G8" s="290"/>
      <c r="H8" s="290"/>
      <c r="I8" s="290"/>
      <c r="J8" s="290"/>
      <c r="K8" s="290"/>
      <c r="L8" s="290"/>
      <c r="M8" s="67"/>
      <c r="P8" s="60"/>
      <c r="Q8" s="60"/>
      <c r="R8" s="60"/>
      <c r="S8" s="60"/>
    </row>
    <row r="9" spans="1:19" s="58" customFormat="1" ht="15.75" thickBot="1" x14ac:dyDescent="0.3">
      <c r="B9" s="61"/>
      <c r="C9" s="62"/>
      <c r="D9" s="62"/>
      <c r="E9" s="62"/>
      <c r="F9" s="62"/>
      <c r="G9" s="62"/>
      <c r="H9" s="62"/>
      <c r="I9" s="82"/>
      <c r="J9" s="63"/>
      <c r="K9" s="83"/>
      <c r="R9" s="60"/>
      <c r="S9" s="60"/>
    </row>
    <row r="10" spans="1:19" s="84" customFormat="1" ht="103.5" customHeight="1" x14ac:dyDescent="0.2">
      <c r="A10" s="128" t="s">
        <v>113</v>
      </c>
      <c r="B10" s="128" t="s">
        <v>29</v>
      </c>
      <c r="C10" s="129" t="s">
        <v>57</v>
      </c>
      <c r="D10" s="129" t="s">
        <v>58</v>
      </c>
      <c r="E10" s="130" t="s">
        <v>59</v>
      </c>
      <c r="F10" s="130" t="s">
        <v>60</v>
      </c>
      <c r="G10" s="130" t="s">
        <v>61</v>
      </c>
      <c r="H10" s="130" t="s">
        <v>62</v>
      </c>
      <c r="I10" s="130" t="s">
        <v>63</v>
      </c>
      <c r="J10" s="130" t="s">
        <v>64</v>
      </c>
      <c r="K10" s="130" t="s">
        <v>65</v>
      </c>
      <c r="L10" s="130" t="s">
        <v>66</v>
      </c>
      <c r="M10" s="130" t="s">
        <v>67</v>
      </c>
      <c r="N10" s="130" t="s">
        <v>68</v>
      </c>
      <c r="O10" s="131" t="s">
        <v>133</v>
      </c>
      <c r="P10" s="58"/>
      <c r="Q10" s="58"/>
    </row>
    <row r="11" spans="1:19" s="84" customFormat="1" ht="14.25" hidden="1" customHeight="1" x14ac:dyDescent="0.2">
      <c r="A11" s="85" t="s">
        <v>112</v>
      </c>
      <c r="B11" s="85" t="s">
        <v>40</v>
      </c>
      <c r="C11" s="86" t="s">
        <v>41</v>
      </c>
      <c r="D11" s="86" t="s">
        <v>42</v>
      </c>
      <c r="E11" s="87" t="s">
        <v>43</v>
      </c>
      <c r="F11" s="88" t="s">
        <v>44</v>
      </c>
      <c r="G11" s="88" t="s">
        <v>69</v>
      </c>
      <c r="H11" s="88" t="s">
        <v>70</v>
      </c>
      <c r="I11" s="89" t="s">
        <v>45</v>
      </c>
      <c r="J11" s="90" t="s">
        <v>47</v>
      </c>
      <c r="K11" s="91" t="s">
        <v>48</v>
      </c>
      <c r="L11" s="92" t="s">
        <v>49</v>
      </c>
      <c r="M11" s="92" t="s">
        <v>50</v>
      </c>
      <c r="N11" s="92" t="s">
        <v>51</v>
      </c>
      <c r="O11" s="93" t="s">
        <v>52</v>
      </c>
      <c r="P11" s="58"/>
      <c r="Q11" s="58"/>
    </row>
    <row r="12" spans="1:19" s="84" customFormat="1" ht="14.25" customHeight="1" x14ac:dyDescent="0.2">
      <c r="A12" s="94"/>
      <c r="B12" s="258">
        <f t="shared" ref="B12:B29" si="0">ROW()-11</f>
        <v>1</v>
      </c>
      <c r="C12" s="95"/>
      <c r="D12" s="95"/>
      <c r="E12" s="96"/>
      <c r="F12" s="97"/>
      <c r="G12" s="98"/>
      <c r="H12" s="98"/>
      <c r="I12" s="99"/>
      <c r="J12" s="100"/>
      <c r="K12" s="101"/>
      <c r="L12" s="260" t="str">
        <f>IF(ISBLANK($K12),"0,00",IF(K12="Pauschalwerte ohne Urlaubsabgeltung",IF($H12="Stunden",VLOOKUP($J12,'Grundlagen VKO neu'!$A$12:$B$17,2),IF($H12="Monat",VLOOKUP($J12,'Grundlagen VKO neu'!$A$20:$B$25,2),IF($H12="Jahr",VLOOKUP($J12,'Grundlagen VKO neu'!$A$28:$B$33,2)))),IF($H12="Stunden",VLOOKUP($J12,'Grundlagen VKO neu'!$A$38:$B$43,2),IF($H12="Monat",VLOOKUP($J12,'Grundlagen VKO neu'!$A$46:$B$51,2),"Auswahl nicht möglich"))))</f>
        <v>0,00</v>
      </c>
      <c r="M12" s="260" t="str">
        <f t="shared" ref="M12:M29" si="1">IF(H12="Stunden",$I12*$L12,$L12)</f>
        <v>0,00</v>
      </c>
      <c r="N12" s="261">
        <f t="shared" ref="N12:N29" si="2">IF(AND(H12="Jahr",AND(K12="Pauschalwerte mit Urlaubsabgeltung")),"0,00",IF(H12="Stunden",($L12*$I12),((($M12/40)*$G12)*$F12)))</f>
        <v>0</v>
      </c>
      <c r="O12" s="103"/>
      <c r="P12" s="58"/>
      <c r="Q12" s="58"/>
    </row>
    <row r="13" spans="1:19" s="84" customFormat="1" ht="14.25" customHeight="1" x14ac:dyDescent="0.2">
      <c r="A13" s="94"/>
      <c r="B13" s="258">
        <f t="shared" si="0"/>
        <v>2</v>
      </c>
      <c r="C13" s="95"/>
      <c r="D13" s="95"/>
      <c r="E13" s="96"/>
      <c r="F13" s="97"/>
      <c r="G13" s="98"/>
      <c r="H13" s="98"/>
      <c r="I13" s="99"/>
      <c r="J13" s="100"/>
      <c r="K13" s="101"/>
      <c r="L13" s="260" t="str">
        <f>IF(ISBLANK($K13),"0,00",IF(K13="Pauschalwerte ohne Urlaubsabgeltung",IF($H13="Stunden",VLOOKUP($J13,'Grundlagen VKO neu'!$A$12:$B$17,2),IF($H13="Monat",VLOOKUP($J13,'Grundlagen VKO neu'!$A$20:$B$25,2),IF($H13="Jahr",VLOOKUP($J13,'Grundlagen VKO neu'!$A$28:$B$33,2)))),IF($H13="Stunden",VLOOKUP($J13,'Grundlagen VKO neu'!$A$38:$B$43,2),IF($H13="Monat",VLOOKUP($J13,'Grundlagen VKO neu'!$A$46:$B$51,2),"Auswahl nicht möglich"))))</f>
        <v>0,00</v>
      </c>
      <c r="M13" s="260" t="str">
        <f t="shared" si="1"/>
        <v>0,00</v>
      </c>
      <c r="N13" s="261">
        <f t="shared" si="2"/>
        <v>0</v>
      </c>
      <c r="O13" s="103"/>
      <c r="P13" s="58"/>
      <c r="Q13" s="58"/>
    </row>
    <row r="14" spans="1:19" s="84" customFormat="1" ht="13.5" customHeight="1" x14ac:dyDescent="0.2">
      <c r="A14" s="94"/>
      <c r="B14" s="258">
        <f t="shared" si="0"/>
        <v>3</v>
      </c>
      <c r="C14" s="95"/>
      <c r="D14" s="95"/>
      <c r="E14" s="96"/>
      <c r="F14" s="97"/>
      <c r="G14" s="98"/>
      <c r="H14" s="98"/>
      <c r="I14" s="99"/>
      <c r="J14" s="100"/>
      <c r="K14" s="101"/>
      <c r="L14" s="260" t="str">
        <f>IF(ISBLANK($K14),"0,00",IF(K14="Pauschalwerte ohne Urlaubsabgeltung",IF($H14="Stunden",VLOOKUP($J14,'Grundlagen VKO neu'!$A$12:$B$17,2),IF($H14="Monat",VLOOKUP($J14,'Grundlagen VKO neu'!$A$20:$B$25,2),IF($H14="Jahr",VLOOKUP($J14,'Grundlagen VKO neu'!$A$28:$B$33,2)))),IF($H14="Stunden",VLOOKUP($J14,'Grundlagen VKO neu'!$A$38:$B$43,2),IF($H14="Monat",VLOOKUP($J14,'Grundlagen VKO neu'!$A$46:$B$51,2),"Auswahl nicht möglich"))))</f>
        <v>0,00</v>
      </c>
      <c r="M14" s="260" t="str">
        <f t="shared" si="1"/>
        <v>0,00</v>
      </c>
      <c r="N14" s="261">
        <f t="shared" si="2"/>
        <v>0</v>
      </c>
      <c r="O14" s="103"/>
      <c r="P14" s="58"/>
      <c r="Q14" s="58"/>
    </row>
    <row r="15" spans="1:19" s="84" customFormat="1" ht="14.25" customHeight="1" x14ac:dyDescent="0.2">
      <c r="A15" s="94"/>
      <c r="B15" s="258">
        <f t="shared" si="0"/>
        <v>4</v>
      </c>
      <c r="C15" s="95"/>
      <c r="D15" s="95"/>
      <c r="E15" s="96"/>
      <c r="F15" s="97"/>
      <c r="G15" s="98"/>
      <c r="H15" s="98"/>
      <c r="I15" s="99"/>
      <c r="J15" s="100"/>
      <c r="K15" s="101"/>
      <c r="L15" s="260" t="str">
        <f>IF(ISBLANK($K15),"0,00",IF(K15="Pauschalwerte ohne Urlaubsabgeltung",IF($H15="Stunden",VLOOKUP($J15,'Grundlagen VKO neu'!$A$12:$B$17,2),IF($H15="Monat",VLOOKUP($J15,'Grundlagen VKO neu'!$A$20:$B$25,2),IF($H15="Jahr",VLOOKUP($J15,'Grundlagen VKO neu'!$A$28:$B$33,2)))),IF($H15="Stunden",VLOOKUP($J15,'Grundlagen VKO neu'!$A$38:$B$43,2),IF($H15="Monat",VLOOKUP($J15,'Grundlagen VKO neu'!$A$46:$B$51,2),"Auswahl nicht möglich"))))</f>
        <v>0,00</v>
      </c>
      <c r="M15" s="260" t="str">
        <f t="shared" si="1"/>
        <v>0,00</v>
      </c>
      <c r="N15" s="261">
        <f t="shared" si="2"/>
        <v>0</v>
      </c>
      <c r="O15" s="103"/>
      <c r="P15" s="58"/>
      <c r="Q15" s="58"/>
    </row>
    <row r="16" spans="1:19" s="84" customFormat="1" ht="14.25" customHeight="1" x14ac:dyDescent="0.2">
      <c r="A16" s="94"/>
      <c r="B16" s="258">
        <f t="shared" si="0"/>
        <v>5</v>
      </c>
      <c r="C16" s="95"/>
      <c r="D16" s="95"/>
      <c r="E16" s="96"/>
      <c r="F16" s="97"/>
      <c r="G16" s="98"/>
      <c r="H16" s="98"/>
      <c r="I16" s="99"/>
      <c r="J16" s="100"/>
      <c r="K16" s="101"/>
      <c r="L16" s="260" t="str">
        <f>IF(ISBLANK($K16),"0,00",IF(K16="Pauschalwerte ohne Urlaubsabgeltung",IF($H16="Stunden",VLOOKUP($J16,'Grundlagen VKO neu'!$A$12:$B$17,2),IF($H16="Monat",VLOOKUP($J16,'Grundlagen VKO neu'!$A$20:$B$25,2),IF($H16="Jahr",VLOOKUP($J16,'Grundlagen VKO neu'!$A$28:$B$33,2)))),IF($H16="Stunden",VLOOKUP($J16,'Grundlagen VKO neu'!$A$38:$B$43,2),IF($H16="Monat",VLOOKUP($J16,'Grundlagen VKO neu'!$A$46:$B$51,2),"Auswahl nicht möglich"))))</f>
        <v>0,00</v>
      </c>
      <c r="M16" s="260" t="str">
        <f t="shared" si="1"/>
        <v>0,00</v>
      </c>
      <c r="N16" s="261">
        <f>IF(AND(H16="Jahr",AND(K16="Pauschalwerte mit Urlaubsabgeltung")),"0,00",IF(H16="Stunden",($L16*$I16),((($M16/40)*$G16)*$F16)))</f>
        <v>0</v>
      </c>
      <c r="O16" s="103"/>
      <c r="P16" s="58"/>
      <c r="Q16" s="58"/>
    </row>
    <row r="17" spans="1:17" s="84" customFormat="1" ht="14.25" x14ac:dyDescent="0.2">
      <c r="A17" s="94"/>
      <c r="B17" s="258">
        <f t="shared" si="0"/>
        <v>6</v>
      </c>
      <c r="C17" s="95"/>
      <c r="D17" s="95"/>
      <c r="E17" s="96"/>
      <c r="F17" s="97"/>
      <c r="G17" s="98"/>
      <c r="H17" s="98"/>
      <c r="I17" s="99"/>
      <c r="J17" s="100"/>
      <c r="K17" s="101"/>
      <c r="L17" s="260" t="str">
        <f>IF(ISBLANK($K17),"0,00",IF(K17="Pauschalwerte ohne Urlaubsabgeltung",IF($H17="Stunden",VLOOKUP($J17,'Grundlagen VKO neu'!$A$12:$B$17,2),IF($H17="Monat",VLOOKUP($J17,'Grundlagen VKO neu'!$A$20:$B$25,2),IF($H17="Jahr",VLOOKUP($J17,'Grundlagen VKO neu'!$A$28:$B$33,2)))),IF($H17="Stunden",VLOOKUP($J17,'Grundlagen VKO neu'!$A$38:$B$43,2),IF($H17="Monat",VLOOKUP($J17,'Grundlagen VKO neu'!$A$46:$B$51,2),"Auswahl nicht möglich"))))</f>
        <v>0,00</v>
      </c>
      <c r="M17" s="260" t="str">
        <f t="shared" si="1"/>
        <v>0,00</v>
      </c>
      <c r="N17" s="261">
        <f t="shared" si="2"/>
        <v>0</v>
      </c>
      <c r="O17" s="103"/>
      <c r="P17" s="58"/>
      <c r="Q17" s="58"/>
    </row>
    <row r="18" spans="1:17" s="84" customFormat="1" ht="14.25" x14ac:dyDescent="0.2">
      <c r="A18" s="94"/>
      <c r="B18" s="258">
        <f t="shared" si="0"/>
        <v>7</v>
      </c>
      <c r="C18" s="95"/>
      <c r="D18" s="95"/>
      <c r="E18" s="96"/>
      <c r="F18" s="97"/>
      <c r="G18" s="98"/>
      <c r="H18" s="98"/>
      <c r="I18" s="99"/>
      <c r="J18" s="100"/>
      <c r="K18" s="101"/>
      <c r="L18" s="260" t="str">
        <f>IF(ISBLANK($K18),"0,00",IF(K18="Pauschalwerte ohne Urlaubsabgeltung",IF($H18="Stunden",VLOOKUP($J18,'Grundlagen VKO neu'!$A$12:$B$17,2),IF($H18="Monat",VLOOKUP($J18,'Grundlagen VKO neu'!$A$20:$B$25,2),IF($H18="Jahr",VLOOKUP($J18,'Grundlagen VKO neu'!$A$28:$B$33,2)))),IF($H18="Stunden",VLOOKUP($J18,'Grundlagen VKO neu'!$A$38:$B$43,2),IF($H18="Monat",VLOOKUP($J18,'Grundlagen VKO neu'!$A$46:$B$51,2),"Auswahl nicht möglich"))))</f>
        <v>0,00</v>
      </c>
      <c r="M18" s="260" t="str">
        <f>IF(H18="Stunden",$I18*$L18,$L18)</f>
        <v>0,00</v>
      </c>
      <c r="N18" s="261">
        <f t="shared" si="2"/>
        <v>0</v>
      </c>
      <c r="O18" s="103"/>
      <c r="P18" s="58"/>
      <c r="Q18" s="58"/>
    </row>
    <row r="19" spans="1:17" s="84" customFormat="1" ht="14.25" x14ac:dyDescent="0.2">
      <c r="A19" s="94"/>
      <c r="B19" s="258">
        <f t="shared" si="0"/>
        <v>8</v>
      </c>
      <c r="C19" s="95"/>
      <c r="D19" s="95"/>
      <c r="E19" s="96"/>
      <c r="F19" s="97"/>
      <c r="G19" s="98"/>
      <c r="H19" s="98"/>
      <c r="I19" s="99"/>
      <c r="J19" s="100"/>
      <c r="K19" s="101"/>
      <c r="L19" s="260" t="str">
        <f>IF(ISBLANK($K19),"0,00",IF(K19="Pauschalwerte ohne Urlaubsabgeltung",IF($H19="Stunden",VLOOKUP($J19,'Grundlagen VKO neu'!$A$12:$B$17,2),IF($H19="Monat",VLOOKUP($J19,'Grundlagen VKO neu'!$A$20:$B$25,2),IF($H19="Jahr",VLOOKUP($J19,'Grundlagen VKO neu'!$A$28:$B$33,2)))),IF($H19="Stunden",VLOOKUP($J19,'Grundlagen VKO neu'!$A$38:$B$43,2),IF($H19="Monat",VLOOKUP($J19,'Grundlagen VKO neu'!$A$46:$B$51,2),"Auswahl nicht möglich"))))</f>
        <v>0,00</v>
      </c>
      <c r="M19" s="260" t="str">
        <f>IF(H19="Stunden",$I19*$L19,$L19)</f>
        <v>0,00</v>
      </c>
      <c r="N19" s="261">
        <f t="shared" si="2"/>
        <v>0</v>
      </c>
      <c r="O19" s="103"/>
      <c r="P19" s="58"/>
      <c r="Q19" s="58"/>
    </row>
    <row r="20" spans="1:17" s="84" customFormat="1" ht="14.25" x14ac:dyDescent="0.2">
      <c r="A20" s="94"/>
      <c r="B20" s="258">
        <f t="shared" si="0"/>
        <v>9</v>
      </c>
      <c r="C20" s="95"/>
      <c r="D20" s="95"/>
      <c r="E20" s="96"/>
      <c r="F20" s="97"/>
      <c r="G20" s="98"/>
      <c r="H20" s="98"/>
      <c r="I20" s="99"/>
      <c r="J20" s="100"/>
      <c r="K20" s="101"/>
      <c r="L20" s="260" t="str">
        <f>IF(ISBLANK($K20),"0,00",IF(K20="Pauschalwerte ohne Urlaubsabgeltung",IF($H20="Stunden",VLOOKUP($J20,'Grundlagen VKO neu'!$A$12:$B$17,2),IF($H20="Monat",VLOOKUP($J20,'Grundlagen VKO neu'!$A$20:$B$25,2),IF($H20="Jahr",VLOOKUP($J20,'Grundlagen VKO neu'!$A$28:$B$33,2)))),IF($H20="Stunden",VLOOKUP($J20,'Grundlagen VKO neu'!$A$38:$B$43,2),IF($H20="Monat",VLOOKUP($J20,'Grundlagen VKO neu'!$A$46:$B$51,2),"Auswahl nicht möglich"))))</f>
        <v>0,00</v>
      </c>
      <c r="M20" s="260" t="str">
        <f>IF(H20="Stunden",$I20*$L20,$L20)</f>
        <v>0,00</v>
      </c>
      <c r="N20" s="261">
        <f t="shared" si="2"/>
        <v>0</v>
      </c>
      <c r="O20" s="103"/>
      <c r="P20" s="58"/>
      <c r="Q20" s="58"/>
    </row>
    <row r="21" spans="1:17" s="84" customFormat="1" ht="14.25" x14ac:dyDescent="0.2">
      <c r="A21" s="94"/>
      <c r="B21" s="258">
        <f t="shared" si="0"/>
        <v>10</v>
      </c>
      <c r="C21" s="95"/>
      <c r="D21" s="95"/>
      <c r="E21" s="96"/>
      <c r="F21" s="97"/>
      <c r="G21" s="98"/>
      <c r="H21" s="98"/>
      <c r="I21" s="99"/>
      <c r="J21" s="100"/>
      <c r="K21" s="101"/>
      <c r="L21" s="260" t="str">
        <f>IF(ISBLANK($K21),"0,00",IF(K21="Pauschalwerte ohne Urlaubsabgeltung",IF($H21="Stunden",VLOOKUP($J21,'Grundlagen VKO neu'!$A$12:$B$17,2),IF($H21="Monat",VLOOKUP($J21,'Grundlagen VKO neu'!$A$20:$B$25,2),IF($H21="Jahr",VLOOKUP($J21,'Grundlagen VKO neu'!$A$28:$B$33,2)))),IF($H21="Stunden",VLOOKUP($J21,'Grundlagen VKO neu'!$A$38:$B$43,2),IF($H21="Monat",VLOOKUP($J21,'Grundlagen VKO neu'!$A$46:$B$51,2),"Auswahl nicht möglich"))))</f>
        <v>0,00</v>
      </c>
      <c r="M21" s="260" t="str">
        <f>IF(H21="Stunden",$I21*$L21,$L21)</f>
        <v>0,00</v>
      </c>
      <c r="N21" s="261">
        <f t="shared" si="2"/>
        <v>0</v>
      </c>
      <c r="O21" s="103"/>
      <c r="P21" s="58"/>
      <c r="Q21" s="58"/>
    </row>
    <row r="22" spans="1:17" s="84" customFormat="1" ht="14.25" x14ac:dyDescent="0.2">
      <c r="A22" s="94"/>
      <c r="B22" s="258">
        <f t="shared" si="0"/>
        <v>11</v>
      </c>
      <c r="C22" s="95"/>
      <c r="D22" s="95"/>
      <c r="E22" s="96"/>
      <c r="F22" s="97"/>
      <c r="G22" s="98"/>
      <c r="H22" s="98"/>
      <c r="I22" s="99"/>
      <c r="J22" s="100"/>
      <c r="K22" s="101"/>
      <c r="L22" s="260" t="str">
        <f>IF(ISBLANK($K22),"0,00",IF(K22="Pauschalwerte ohne Urlaubsabgeltung",IF($H22="Stunden",VLOOKUP($J22,'Grundlagen VKO neu'!$A$12:$B$17,2),IF($H22="Monat",VLOOKUP($J22,'Grundlagen VKO neu'!$A$20:$B$25,2),IF($H22="Jahr",VLOOKUP($J22,'Grundlagen VKO neu'!$A$28:$B$33,2)))),IF($H22="Stunden",VLOOKUP($J22,'Grundlagen VKO neu'!$A$38:$B$43,2),IF($H22="Monat",VLOOKUP($J22,'Grundlagen VKO neu'!$A$46:$B$51,2),"Auswahl nicht möglich"))))</f>
        <v>0,00</v>
      </c>
      <c r="M22" s="260" t="str">
        <f>IF(H22="Stunden",$I22*$L22,$L22)</f>
        <v>0,00</v>
      </c>
      <c r="N22" s="261">
        <f t="shared" si="2"/>
        <v>0</v>
      </c>
      <c r="O22" s="103"/>
      <c r="P22" s="58"/>
      <c r="Q22" s="58"/>
    </row>
    <row r="23" spans="1:17" s="84" customFormat="1" ht="14.25" x14ac:dyDescent="0.2">
      <c r="A23" s="94"/>
      <c r="B23" s="258">
        <f t="shared" si="0"/>
        <v>12</v>
      </c>
      <c r="C23" s="95"/>
      <c r="D23" s="95"/>
      <c r="E23" s="96"/>
      <c r="F23" s="97"/>
      <c r="G23" s="98"/>
      <c r="H23" s="98"/>
      <c r="I23" s="99"/>
      <c r="J23" s="100"/>
      <c r="K23" s="101"/>
      <c r="L23" s="261" t="str">
        <f>IF(ISBLANK($K23),"0,00",IF(K23="Pauschalwerte ohne Urlaubsabgeltung",IF($H23="Stunden",VLOOKUP($J23,'Grundlagen VKO neu'!$A$12:$B$17,2),IF($H23="Monat",VLOOKUP($J23,'Grundlagen VKO neu'!$A$20:$B$25,2),IF($H23="Jahr",VLOOKUP($J23,'Grundlagen VKO neu'!$A$28:$B$33,2)))),IF($H23="Stunden",VLOOKUP($J23,'Grundlagen VKO neu'!$A$38:$B$43,2),IF($H23="Monat",VLOOKUP($J23,'Grundlagen VKO neu'!$A$46:$B$51,2),"Auswahl nicht möglich"))))</f>
        <v>0,00</v>
      </c>
      <c r="M23" s="261" t="str">
        <f t="shared" si="1"/>
        <v>0,00</v>
      </c>
      <c r="N23" s="261">
        <f t="shared" si="2"/>
        <v>0</v>
      </c>
      <c r="O23" s="103"/>
      <c r="P23" s="58"/>
      <c r="Q23" s="58"/>
    </row>
    <row r="24" spans="1:17" s="84" customFormat="1" ht="14.25" x14ac:dyDescent="0.2">
      <c r="A24" s="94"/>
      <c r="B24" s="258">
        <f t="shared" si="0"/>
        <v>13</v>
      </c>
      <c r="C24" s="95"/>
      <c r="D24" s="95"/>
      <c r="E24" s="96"/>
      <c r="F24" s="97"/>
      <c r="G24" s="98"/>
      <c r="H24" s="98"/>
      <c r="I24" s="99"/>
      <c r="J24" s="100"/>
      <c r="K24" s="101"/>
      <c r="L24" s="261" t="str">
        <f>IF(ISBLANK($K24),"0,00",IF(K24="Pauschalwerte ohne Urlaubsabgeltung",IF($H24="Stunden",VLOOKUP($J24,'Grundlagen VKO neu'!$A$12:$B$17,2),IF($H24="Monat",VLOOKUP($J24,'Grundlagen VKO neu'!$A$20:$B$25,2),IF($H24="Jahr",VLOOKUP($J24,'Grundlagen VKO neu'!$A$28:$B$33,2)))),IF($H24="Stunden",VLOOKUP($J24,'Grundlagen VKO neu'!$A$38:$B$43,2),IF($H24="Monat",VLOOKUP($J24,'Grundlagen VKO neu'!$A$46:$B$51,2),"Auswahl nicht möglich"))))</f>
        <v>0,00</v>
      </c>
      <c r="M24" s="261" t="str">
        <f t="shared" si="1"/>
        <v>0,00</v>
      </c>
      <c r="N24" s="261">
        <f t="shared" si="2"/>
        <v>0</v>
      </c>
      <c r="O24" s="103"/>
      <c r="P24" s="58"/>
      <c r="Q24" s="58"/>
    </row>
    <row r="25" spans="1:17" s="84" customFormat="1" ht="14.25" x14ac:dyDescent="0.2">
      <c r="A25" s="94"/>
      <c r="B25" s="258">
        <f t="shared" si="0"/>
        <v>14</v>
      </c>
      <c r="C25" s="95"/>
      <c r="D25" s="95"/>
      <c r="E25" s="96"/>
      <c r="F25" s="97"/>
      <c r="G25" s="98"/>
      <c r="H25" s="98"/>
      <c r="I25" s="99"/>
      <c r="J25" s="100"/>
      <c r="K25" s="101"/>
      <c r="L25" s="261" t="str">
        <f>IF(ISBLANK($K25),"0,00",IF(K25="Pauschalwerte ohne Urlaubsabgeltung",IF($H25="Stunden",VLOOKUP($J25,'Grundlagen VKO neu'!$A$12:$B$17,2),IF($H25="Monat",VLOOKUP($J25,'Grundlagen VKO neu'!$A$20:$B$25,2),IF($H25="Jahr",VLOOKUP($J25,'Grundlagen VKO neu'!$A$28:$B$33,2)))),IF($H25="Stunden",VLOOKUP($J25,'Grundlagen VKO neu'!$A$38:$B$43,2),IF($H25="Monat",VLOOKUP($J25,'Grundlagen VKO neu'!$A$46:$B$51,2),"Auswahl nicht möglich"))))</f>
        <v>0,00</v>
      </c>
      <c r="M25" s="261" t="str">
        <f t="shared" si="1"/>
        <v>0,00</v>
      </c>
      <c r="N25" s="261">
        <f t="shared" si="2"/>
        <v>0</v>
      </c>
      <c r="O25" s="103"/>
      <c r="P25" s="58"/>
      <c r="Q25" s="58"/>
    </row>
    <row r="26" spans="1:17" s="84" customFormat="1" ht="14.25" x14ac:dyDescent="0.2">
      <c r="A26" s="94"/>
      <c r="B26" s="258">
        <f t="shared" si="0"/>
        <v>15</v>
      </c>
      <c r="C26" s="95"/>
      <c r="D26" s="95"/>
      <c r="E26" s="96"/>
      <c r="F26" s="97"/>
      <c r="G26" s="98"/>
      <c r="H26" s="98"/>
      <c r="I26" s="99"/>
      <c r="J26" s="100"/>
      <c r="K26" s="101"/>
      <c r="L26" s="261" t="str">
        <f>IF(ISBLANK($K26),"0,00",IF(K26="Pauschalwerte ohne Urlaubsabgeltung",IF($H26="Stunden",VLOOKUP($J26,'Grundlagen VKO neu'!$A$12:$B$17,2),IF($H26="Monat",VLOOKUP($J26,'Grundlagen VKO neu'!$A$20:$B$25,2),IF($H26="Jahr",VLOOKUP($J26,'Grundlagen VKO neu'!$A$28:$B$33,2)))),IF($H26="Stunden",VLOOKUP($J26,'Grundlagen VKO neu'!$A$38:$B$43,2),IF($H26="Monat",VLOOKUP($J26,'Grundlagen VKO neu'!$A$46:$B$51,2),"Auswahl nicht möglich"))))</f>
        <v>0,00</v>
      </c>
      <c r="M26" s="261" t="str">
        <f t="shared" si="1"/>
        <v>0,00</v>
      </c>
      <c r="N26" s="261">
        <f t="shared" si="2"/>
        <v>0</v>
      </c>
      <c r="O26" s="103"/>
      <c r="P26" s="58"/>
      <c r="Q26" s="58"/>
    </row>
    <row r="27" spans="1:17" s="84" customFormat="1" ht="14.25" x14ac:dyDescent="0.2">
      <c r="A27" s="94"/>
      <c r="B27" s="258">
        <f t="shared" si="0"/>
        <v>16</v>
      </c>
      <c r="C27" s="95"/>
      <c r="D27" s="95"/>
      <c r="E27" s="96"/>
      <c r="F27" s="97"/>
      <c r="G27" s="98"/>
      <c r="H27" s="98"/>
      <c r="I27" s="99"/>
      <c r="J27" s="100"/>
      <c r="K27" s="101"/>
      <c r="L27" s="260" t="str">
        <f>IF(ISBLANK($K27),"0,00",IF(K27="Pauschalwerte ohne Urlaubsabgeltung",IF($H27="Stunden",VLOOKUP($J27,'Grundlagen VKO neu'!$A$12:$B$17,2),IF($H27="Monat",VLOOKUP($J27,'Grundlagen VKO neu'!$A$20:$B$25,2),IF($H27="Jahr",VLOOKUP($J27,'Grundlagen VKO neu'!$A$28:$B$33,2)))),IF($H27="Stunden",VLOOKUP($J27,'Grundlagen VKO neu'!$A$38:$B$43,2),IF($H27="Monat",VLOOKUP($J27,'Grundlagen VKO neu'!$A$46:$B$51,2),"Auswahl nicht möglich"))))</f>
        <v>0,00</v>
      </c>
      <c r="M27" s="260" t="str">
        <f t="shared" si="1"/>
        <v>0,00</v>
      </c>
      <c r="N27" s="261">
        <f t="shared" si="2"/>
        <v>0</v>
      </c>
      <c r="O27" s="103"/>
      <c r="P27" s="58"/>
      <c r="Q27" s="58"/>
    </row>
    <row r="28" spans="1:17" s="84" customFormat="1" ht="14.25" x14ac:dyDescent="0.2">
      <c r="A28" s="94"/>
      <c r="B28" s="258">
        <f t="shared" si="0"/>
        <v>17</v>
      </c>
      <c r="C28" s="95"/>
      <c r="D28" s="95"/>
      <c r="E28" s="96"/>
      <c r="F28" s="97"/>
      <c r="G28" s="98"/>
      <c r="H28" s="98"/>
      <c r="I28" s="99"/>
      <c r="J28" s="100"/>
      <c r="K28" s="101"/>
      <c r="L28" s="260" t="str">
        <f>IF(ISBLANK($K28),"0,00",IF(K28="Pauschalwerte ohne Urlaubsabgeltung",IF($H28="Stunden",VLOOKUP($J28,'Grundlagen VKO neu'!$A$12:$B$17,2),IF($H28="Monat",VLOOKUP($J28,'Grundlagen VKO neu'!$A$20:$B$25,2),IF($H28="Jahr",VLOOKUP($J28,'Grundlagen VKO neu'!$A$28:$B$33,2)))),IF($H28="Stunden",VLOOKUP($J28,'Grundlagen VKO neu'!$A$38:$B$43,2),IF($H28="Monat",VLOOKUP($J28,'Grundlagen VKO neu'!$A$46:$B$51,2),"Auswahl nicht möglich"))))</f>
        <v>0,00</v>
      </c>
      <c r="M28" s="260" t="str">
        <f t="shared" si="1"/>
        <v>0,00</v>
      </c>
      <c r="N28" s="261">
        <f t="shared" si="2"/>
        <v>0</v>
      </c>
      <c r="O28" s="103"/>
      <c r="P28" s="58"/>
      <c r="Q28" s="58"/>
    </row>
    <row r="29" spans="1:17" s="84" customFormat="1" thickBot="1" x14ac:dyDescent="0.25">
      <c r="A29" s="104"/>
      <c r="B29" s="259">
        <f t="shared" si="0"/>
        <v>18</v>
      </c>
      <c r="C29" s="105"/>
      <c r="D29" s="105"/>
      <c r="E29" s="106"/>
      <c r="F29" s="97"/>
      <c r="G29" s="98"/>
      <c r="H29" s="98"/>
      <c r="I29" s="99"/>
      <c r="J29" s="100"/>
      <c r="K29" s="101"/>
      <c r="L29" s="262" t="str">
        <f>IF(ISBLANK($K29),"0,00",IF(K29="Pauschalwerte ohne Urlaubsabgeltung",IF($H29="Stunden",VLOOKUP($J29,'Grundlagen VKO neu'!$A$12:$B$17,2),IF($H29="Monat",VLOOKUP($J29,'Grundlagen VKO neu'!$A$20:$B$25,2),IF($H29="Jahr",VLOOKUP($J29,'Grundlagen VKO neu'!$A$28:$B$33,2)))),IF($H29="Stunden",VLOOKUP($J29,'Grundlagen VKO neu'!$A$38:$B$43,2),IF($H29="Monat",VLOOKUP($J29,'Grundlagen VKO neu'!$A$46:$B$51,2),"Auswahl nicht möglich"))))</f>
        <v>0,00</v>
      </c>
      <c r="M29" s="262" t="str">
        <f t="shared" si="1"/>
        <v>0,00</v>
      </c>
      <c r="N29" s="263">
        <f t="shared" si="2"/>
        <v>0</v>
      </c>
      <c r="O29" s="107"/>
      <c r="P29" s="58"/>
      <c r="Q29" s="58"/>
    </row>
    <row r="30" spans="1:17" x14ac:dyDescent="0.25">
      <c r="B30" s="84"/>
      <c r="L30" s="132" t="s">
        <v>72</v>
      </c>
      <c r="M30" s="109">
        <f>SUM(M12:M29)</f>
        <v>0</v>
      </c>
      <c r="N30" s="132">
        <f>SUM(N12:N29)</f>
        <v>0</v>
      </c>
      <c r="O30" s="84"/>
    </row>
  </sheetData>
  <sheetProtection algorithmName="SHA-512" hashValue="9TZN8OszOYULjh7Zqit7FDQgbs6BeaLs3VKZ5y2NEJlvX4V26nrnGya2JH8mxGvr5Y564/eNTxrhd8h+Ul1xJg==" saltValue="jBfABo7WWnINJr2/aIcn+A==" spinCount="100000" sheet="1" objects="1" scenarios="1"/>
  <mergeCells count="7">
    <mergeCell ref="B8:E8"/>
    <mergeCell ref="F8:L8"/>
    <mergeCell ref="B3:O3"/>
    <mergeCell ref="B6:E6"/>
    <mergeCell ref="F6:L6"/>
    <mergeCell ref="B7:E7"/>
    <mergeCell ref="F7:L7"/>
  </mergeCells>
  <conditionalFormatting sqref="K12:K29">
    <cfRule type="containsText" dxfId="19"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0000000}">
          <x14:formula1>
            <xm:f>'Grundlagen VKO neu'!$A$4:$A$5</xm:f>
          </x14:formula1>
          <xm:sqref>K12:K29</xm:sqref>
        </x14:dataValidation>
        <x14:dataValidation type="list" allowBlank="1" showInputMessage="1" showErrorMessage="1" xr:uid="{00000000-0002-0000-0200-000001000000}">
          <x14:formula1>
            <xm:f>'Grundlagen VKO neu'!$A$12:$A$16</xm:f>
          </x14:formula1>
          <xm:sqref>J12:J29</xm:sqref>
        </x14:dataValidation>
        <x14:dataValidation type="list" allowBlank="1" showInputMessage="1" showErrorMessage="1" xr:uid="{00000000-0002-0000-0200-000002000000}">
          <x14:formula1>
            <xm:f>'Grundlagen VKO neu'!$J$11:$J$13</xm:f>
          </x14:formula1>
          <xm:sqref>H12:H29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9"/>
  <dimension ref="A1:S30"/>
  <sheetViews>
    <sheetView showGridLines="0" workbookViewId="0">
      <selection activeCell="O21" sqref="O21"/>
    </sheetView>
  </sheetViews>
  <sheetFormatPr baseColWidth="10" defaultColWidth="11.42578125" defaultRowHeight="15" x14ac:dyDescent="0.25"/>
  <cols>
    <col min="1" max="1" width="6" style="108" customWidth="1"/>
    <col min="2" max="2" width="3.85546875" style="108" customWidth="1"/>
    <col min="3" max="3" width="14.85546875" style="108" customWidth="1"/>
    <col min="4" max="4" width="13.85546875" style="108" customWidth="1"/>
    <col min="5" max="5" width="24.28515625" style="108" customWidth="1"/>
    <col min="6" max="6" width="9.42578125" style="108" customWidth="1"/>
    <col min="7" max="7" width="17.28515625" style="108" customWidth="1"/>
    <col min="8" max="8" width="15.140625" style="108" customWidth="1"/>
    <col min="9" max="9" width="13.5703125" style="108" customWidth="1"/>
    <col min="10" max="10" width="10.28515625" style="108" customWidth="1"/>
    <col min="11" max="11" width="18.42578125" style="108" customWidth="1"/>
    <col min="12" max="12" width="21.140625" style="108" customWidth="1"/>
    <col min="13" max="13" width="18.42578125" style="108" hidden="1" customWidth="1"/>
    <col min="14" max="14" width="18.42578125" style="108" customWidth="1"/>
    <col min="15" max="15" width="50.5703125" style="108" customWidth="1"/>
    <col min="16" max="16384" width="11.42578125" style="108"/>
  </cols>
  <sheetData>
    <row r="1" spans="1:19" s="81" customFormat="1" ht="14.25" x14ac:dyDescent="0.2">
      <c r="P1" s="67"/>
      <c r="Q1" s="67"/>
      <c r="R1" s="67"/>
      <c r="S1" s="67"/>
    </row>
    <row r="2" spans="1:19" s="81" customFormat="1" ht="14.25" x14ac:dyDescent="0.2">
      <c r="P2" s="67"/>
      <c r="Q2" s="67"/>
      <c r="R2" s="67"/>
      <c r="S2" s="67"/>
    </row>
    <row r="3" spans="1:19" s="58" customFormat="1" x14ac:dyDescent="0.25">
      <c r="B3" s="291" t="str">
        <f>"zahlenmäßiger Nachweis - Anlage zum Auszahlungsantrag" &amp; " " &amp; 'Gesamtübersicht je AZ'!$C$3</f>
        <v>zahlenmäßiger Nachweis - Anlage zum Auszahlungsantrag 1</v>
      </c>
      <c r="C3" s="292"/>
      <c r="D3" s="292"/>
      <c r="E3" s="292"/>
      <c r="F3" s="292"/>
      <c r="G3" s="292"/>
      <c r="H3" s="292"/>
      <c r="I3" s="292"/>
      <c r="J3" s="292"/>
      <c r="K3" s="292"/>
      <c r="L3" s="292"/>
      <c r="M3" s="292"/>
      <c r="N3" s="292"/>
      <c r="O3" s="293"/>
      <c r="P3" s="60"/>
      <c r="Q3" s="60"/>
      <c r="R3" s="60"/>
      <c r="S3" s="60"/>
    </row>
    <row r="4" spans="1:19" s="60" customFormat="1" x14ac:dyDescent="0.25">
      <c r="C4" s="59"/>
      <c r="D4" s="59"/>
      <c r="E4" s="59"/>
      <c r="F4" s="59"/>
      <c r="G4" s="59"/>
      <c r="H4" s="59"/>
      <c r="I4" s="59"/>
      <c r="J4" s="59"/>
      <c r="K4" s="59"/>
      <c r="L4" s="59"/>
      <c r="M4" s="59"/>
      <c r="N4" s="59"/>
      <c r="O4" s="59"/>
    </row>
    <row r="5" spans="1:19" s="58" customFormat="1" x14ac:dyDescent="0.25">
      <c r="C5" s="61"/>
      <c r="D5" s="62"/>
      <c r="E5" s="62"/>
      <c r="F5" s="62"/>
      <c r="G5" s="62"/>
      <c r="H5" s="62"/>
      <c r="I5" s="62"/>
      <c r="J5" s="63"/>
      <c r="K5" s="63"/>
      <c r="L5" s="64"/>
      <c r="O5" s="65" t="s">
        <v>28</v>
      </c>
      <c r="P5" s="60"/>
      <c r="Q5" s="60"/>
      <c r="R5" s="60"/>
      <c r="S5" s="60"/>
    </row>
    <row r="6" spans="1:19" s="58" customFormat="1" x14ac:dyDescent="0.25">
      <c r="B6" s="294" t="s">
        <v>8</v>
      </c>
      <c r="C6" s="294"/>
      <c r="D6" s="294"/>
      <c r="E6" s="294"/>
      <c r="F6" s="294">
        <f>'Gesamtübersicht je AZ'!$B$7</f>
        <v>0</v>
      </c>
      <c r="G6" s="294"/>
      <c r="H6" s="294"/>
      <c r="I6" s="294"/>
      <c r="J6" s="294"/>
      <c r="K6" s="294"/>
      <c r="L6" s="294"/>
      <c r="M6" s="67"/>
      <c r="P6" s="60"/>
      <c r="Q6" s="60"/>
      <c r="R6" s="60"/>
      <c r="S6" s="60"/>
    </row>
    <row r="7" spans="1:19" s="58" customFormat="1" x14ac:dyDescent="0.25">
      <c r="B7" s="294" t="s">
        <v>9</v>
      </c>
      <c r="C7" s="294"/>
      <c r="D7" s="294"/>
      <c r="E7" s="294"/>
      <c r="F7" s="294">
        <f>'Gesamtübersicht je AZ'!$B$8</f>
        <v>0</v>
      </c>
      <c r="G7" s="294"/>
      <c r="H7" s="294"/>
      <c r="I7" s="294"/>
      <c r="J7" s="294"/>
      <c r="K7" s="294"/>
      <c r="L7" s="294"/>
      <c r="M7" s="67"/>
      <c r="N7" s="67"/>
      <c r="O7" s="67"/>
      <c r="S7" s="60"/>
    </row>
    <row r="8" spans="1:19" s="58" customFormat="1" x14ac:dyDescent="0.25">
      <c r="B8" s="289" t="s">
        <v>10</v>
      </c>
      <c r="C8" s="289"/>
      <c r="D8" s="289"/>
      <c r="E8" s="289"/>
      <c r="F8" s="290">
        <f>'Gesamtübersicht je AZ'!$B$9</f>
        <v>0</v>
      </c>
      <c r="G8" s="290"/>
      <c r="H8" s="290"/>
      <c r="I8" s="290"/>
      <c r="J8" s="290"/>
      <c r="K8" s="290"/>
      <c r="L8" s="290"/>
      <c r="M8" s="67"/>
      <c r="P8" s="60"/>
      <c r="Q8" s="60"/>
      <c r="R8" s="60"/>
      <c r="S8" s="60"/>
    </row>
    <row r="9" spans="1:19" s="58" customFormat="1" x14ac:dyDescent="0.25">
      <c r="B9" s="61"/>
      <c r="C9" s="62"/>
      <c r="D9" s="62"/>
      <c r="E9" s="62"/>
      <c r="F9" s="62"/>
      <c r="G9" s="62"/>
      <c r="H9" s="62"/>
      <c r="I9" s="82"/>
      <c r="J9" s="63"/>
      <c r="K9" s="83"/>
      <c r="R9" s="60"/>
      <c r="S9" s="60"/>
    </row>
    <row r="10" spans="1:19" s="84" customFormat="1" ht="78.75" x14ac:dyDescent="0.2">
      <c r="A10" s="159" t="s">
        <v>113</v>
      </c>
      <c r="B10" s="159" t="s">
        <v>29</v>
      </c>
      <c r="C10" s="159" t="s">
        <v>57</v>
      </c>
      <c r="D10" s="159" t="s">
        <v>58</v>
      </c>
      <c r="E10" s="160" t="s">
        <v>59</v>
      </c>
      <c r="F10" s="160" t="s">
        <v>60</v>
      </c>
      <c r="G10" s="160" t="s">
        <v>61</v>
      </c>
      <c r="H10" s="160" t="s">
        <v>62</v>
      </c>
      <c r="I10" s="160" t="s">
        <v>63</v>
      </c>
      <c r="J10" s="160" t="s">
        <v>64</v>
      </c>
      <c r="K10" s="160" t="s">
        <v>65</v>
      </c>
      <c r="L10" s="160" t="s">
        <v>66</v>
      </c>
      <c r="M10" s="160" t="s">
        <v>67</v>
      </c>
      <c r="N10" s="160" t="s">
        <v>68</v>
      </c>
      <c r="O10" s="160" t="s">
        <v>133</v>
      </c>
      <c r="P10" s="58"/>
      <c r="Q10" s="58"/>
    </row>
    <row r="11" spans="1:19" s="84" customFormat="1" ht="15" hidden="1" customHeight="1" x14ac:dyDescent="0.2">
      <c r="A11" s="161" t="s">
        <v>112</v>
      </c>
      <c r="B11" s="161" t="s">
        <v>40</v>
      </c>
      <c r="C11" s="86" t="s">
        <v>41</v>
      </c>
      <c r="D11" s="86" t="s">
        <v>42</v>
      </c>
      <c r="E11" s="87" t="s">
        <v>43</v>
      </c>
      <c r="F11" s="88" t="s">
        <v>44</v>
      </c>
      <c r="G11" s="88" t="s">
        <v>69</v>
      </c>
      <c r="H11" s="88" t="s">
        <v>70</v>
      </c>
      <c r="I11" s="89" t="s">
        <v>45</v>
      </c>
      <c r="J11" s="90" t="s">
        <v>47</v>
      </c>
      <c r="K11" s="91" t="s">
        <v>48</v>
      </c>
      <c r="L11" s="92" t="s">
        <v>49</v>
      </c>
      <c r="M11" s="92" t="s">
        <v>50</v>
      </c>
      <c r="N11" s="92" t="s">
        <v>51</v>
      </c>
      <c r="O11" s="162" t="s">
        <v>52</v>
      </c>
      <c r="P11" s="58"/>
      <c r="Q11" s="58"/>
    </row>
    <row r="12" spans="1:19" s="84" customFormat="1" ht="14.25" x14ac:dyDescent="0.2">
      <c r="A12" s="163"/>
      <c r="B12" s="264">
        <f t="shared" ref="B12:B29" si="0">ROW()-12</f>
        <v>0</v>
      </c>
      <c r="C12" s="95"/>
      <c r="D12" s="95"/>
      <c r="E12" s="96"/>
      <c r="F12" s="97"/>
      <c r="G12" s="98"/>
      <c r="H12" s="98"/>
      <c r="I12" s="99"/>
      <c r="J12" s="100"/>
      <c r="K12" s="101"/>
      <c r="L12" s="260" t="str">
        <f>IF(ISBLANK($K12),"0,00",IF(K12="Pauschalwerte ohne Urlaubsabgeltung",IF($H12="Stunden",VLOOKUP($J12,'Grundlagen VKO alt'!$A$12:$B$17,2),IF($H12="Monat",VLOOKUP($J12,'Grundlagen VKO alt'!$A$20:$B$25,2),IF($H12="Jahr",VLOOKUP($J12,'Grundlagen VKO alt'!$A$28:$B$33,2)))),IF($H12="Stunden",VLOOKUP($J12,'Grundlagen VKO alt'!$A$38:$B$43,2),IF($H12="Monat",VLOOKUP($J12,'Grundlagen VKO alt'!$A$46:$B$51,2),"Auswahl nicht möglich"))))</f>
        <v>0,00</v>
      </c>
      <c r="M12" s="260" t="str">
        <f t="shared" ref="M12:M29" si="1">IF(H12="Stunden",$I12*$L12,$L12)</f>
        <v>0,00</v>
      </c>
      <c r="N12" s="261">
        <f t="shared" ref="N12:N29" si="2">IF(AND(H12="Jahr",AND(K12="Pauschalwerte mit Urlaubsabgeltung")),"0,00",IF(H12="Stunden",($L12*$I12),((($M12/40)*$G12)*$F12)))</f>
        <v>0</v>
      </c>
      <c r="O12" s="164"/>
      <c r="P12" s="58"/>
      <c r="Q12" s="58"/>
    </row>
    <row r="13" spans="1:19" s="84" customFormat="1" ht="14.25" x14ac:dyDescent="0.2">
      <c r="A13" s="163"/>
      <c r="B13" s="264">
        <f t="shared" si="0"/>
        <v>1</v>
      </c>
      <c r="C13" s="95"/>
      <c r="D13" s="95"/>
      <c r="E13" s="96"/>
      <c r="F13" s="97"/>
      <c r="G13" s="98"/>
      <c r="H13" s="98"/>
      <c r="I13" s="99"/>
      <c r="J13" s="100"/>
      <c r="K13" s="101"/>
      <c r="L13" s="260" t="str">
        <f>IF(ISBLANK($K13),"0,00",IF(K13="Pauschalwerte ohne Urlaubsabgeltung",IF($H13="Stunden",VLOOKUP($J13,'Grundlagen VKO alt'!$A$12:$B$17,2),IF($H13="Monat",VLOOKUP($J13,'Grundlagen VKO alt'!$A$20:$B$25,2),IF($H13="Jahr",VLOOKUP($J13,'Grundlagen VKO alt'!$A$28:$B$33,2)))),IF($H13="Stunden",VLOOKUP($J13,'Grundlagen VKO alt'!$A$38:$B$43,2),IF($H13="Monat",VLOOKUP($J13,'Grundlagen VKO alt'!$A$46:$B$51,2),"Auswahl nicht möglich"))))</f>
        <v>0,00</v>
      </c>
      <c r="M13" s="260" t="str">
        <f t="shared" si="1"/>
        <v>0,00</v>
      </c>
      <c r="N13" s="261">
        <f t="shared" si="2"/>
        <v>0</v>
      </c>
      <c r="O13" s="164"/>
      <c r="P13" s="58"/>
      <c r="Q13" s="58"/>
    </row>
    <row r="14" spans="1:19" s="84" customFormat="1" ht="14.25" x14ac:dyDescent="0.2">
      <c r="A14" s="163"/>
      <c r="B14" s="264">
        <f t="shared" si="0"/>
        <v>2</v>
      </c>
      <c r="C14" s="95"/>
      <c r="D14" s="95"/>
      <c r="E14" s="96"/>
      <c r="F14" s="97"/>
      <c r="G14" s="98"/>
      <c r="H14" s="98"/>
      <c r="I14" s="99"/>
      <c r="J14" s="100"/>
      <c r="K14" s="101"/>
      <c r="L14" s="260" t="str">
        <f>IF(ISBLANK($K14),"0,00",IF(K14="Pauschalwerte ohne Urlaubsabgeltung",IF($H14="Stunden",VLOOKUP($J14,'Grundlagen VKO alt'!$A$12:$B$17,2),IF($H14="Monat",VLOOKUP($J14,'Grundlagen VKO alt'!$A$20:$B$25,2),IF($H14="Jahr",VLOOKUP($J14,'Grundlagen VKO alt'!$A$28:$B$33,2)))),IF($H14="Stunden",VLOOKUP($J14,'Grundlagen VKO alt'!$A$38:$B$43,2),IF($H14="Monat",VLOOKUP($J14,'Grundlagen VKO alt'!$A$46:$B$51,2),"Auswahl nicht möglich"))))</f>
        <v>0,00</v>
      </c>
      <c r="M14" s="260" t="str">
        <f t="shared" si="1"/>
        <v>0,00</v>
      </c>
      <c r="N14" s="261">
        <f t="shared" si="2"/>
        <v>0</v>
      </c>
      <c r="O14" s="164"/>
      <c r="P14" s="58"/>
      <c r="Q14" s="58"/>
    </row>
    <row r="15" spans="1:19" s="84" customFormat="1" ht="14.25" x14ac:dyDescent="0.2">
      <c r="A15" s="163"/>
      <c r="B15" s="264">
        <f t="shared" si="0"/>
        <v>3</v>
      </c>
      <c r="C15" s="95"/>
      <c r="D15" s="95"/>
      <c r="E15" s="96"/>
      <c r="F15" s="97"/>
      <c r="G15" s="98"/>
      <c r="H15" s="98"/>
      <c r="I15" s="99"/>
      <c r="J15" s="100"/>
      <c r="K15" s="101"/>
      <c r="L15" s="260" t="str">
        <f>IF(ISBLANK($K15),"0,00",IF(K15="Pauschalwerte ohne Urlaubsabgeltung",IF($H15="Stunden",VLOOKUP($J15,'Grundlagen VKO alt'!$A$12:$B$17,2),IF($H15="Monat",VLOOKUP($J15,'Grundlagen VKO alt'!$A$20:$B$25,2),IF($H15="Jahr",VLOOKUP($J15,'Grundlagen VKO alt'!$A$28:$B$33,2)))),IF($H15="Stunden",VLOOKUP($J15,'Grundlagen VKO alt'!$A$38:$B$43,2),IF($H15="Monat",VLOOKUP($J15,'Grundlagen VKO alt'!$A$46:$B$51,2),"Auswahl nicht möglich"))))</f>
        <v>0,00</v>
      </c>
      <c r="M15" s="260" t="str">
        <f t="shared" si="1"/>
        <v>0,00</v>
      </c>
      <c r="N15" s="261">
        <f t="shared" si="2"/>
        <v>0</v>
      </c>
      <c r="O15" s="164"/>
      <c r="P15" s="58"/>
      <c r="Q15" s="58"/>
    </row>
    <row r="16" spans="1:19" s="84" customFormat="1" ht="14.25" x14ac:dyDescent="0.2">
      <c r="A16" s="163"/>
      <c r="B16" s="264">
        <f t="shared" si="0"/>
        <v>4</v>
      </c>
      <c r="C16" s="95"/>
      <c r="D16" s="95"/>
      <c r="E16" s="96"/>
      <c r="F16" s="97"/>
      <c r="G16" s="98"/>
      <c r="H16" s="98"/>
      <c r="I16" s="99"/>
      <c r="J16" s="100"/>
      <c r="K16" s="101"/>
      <c r="L16" s="260" t="str">
        <f>IF(ISBLANK($K16),"0,00",IF(K16="Pauschalwerte ohne Urlaubsabgeltung",IF($H16="Stunden",VLOOKUP($J16,'Grundlagen VKO alt'!$A$12:$B$17,2),IF($H16="Monat",VLOOKUP($J16,'Grundlagen VKO alt'!$A$20:$B$25,2),IF($H16="Jahr",VLOOKUP($J16,'Grundlagen VKO alt'!$A$28:$B$33,2)))),IF($H16="Stunden",VLOOKUP($J16,'Grundlagen VKO alt'!$A$38:$B$43,2),IF($H16="Monat",VLOOKUP($J16,'Grundlagen VKO alt'!$A$46:$B$51,2),"Auswahl nicht möglich"))))</f>
        <v>0,00</v>
      </c>
      <c r="M16" s="260" t="str">
        <f t="shared" si="1"/>
        <v>0,00</v>
      </c>
      <c r="N16" s="261">
        <f>IF(AND(H16="Jahr",AND(K16="Pauschalwerte mit Urlaubsabgeltung")),"0,00",IF(H16="Stunden",($L16*$I16),((($M16/40)*$G16)*$F16)))</f>
        <v>0</v>
      </c>
      <c r="O16" s="164"/>
      <c r="P16" s="58"/>
      <c r="Q16" s="58"/>
    </row>
    <row r="17" spans="1:17" s="84" customFormat="1" ht="14.25" x14ac:dyDescent="0.2">
      <c r="A17" s="163"/>
      <c r="B17" s="264">
        <f t="shared" si="0"/>
        <v>5</v>
      </c>
      <c r="C17" s="95"/>
      <c r="D17" s="95"/>
      <c r="E17" s="96"/>
      <c r="F17" s="97"/>
      <c r="G17" s="98"/>
      <c r="H17" s="98"/>
      <c r="I17" s="99"/>
      <c r="J17" s="100"/>
      <c r="K17" s="101"/>
      <c r="L17" s="260" t="str">
        <f>IF(ISBLANK($K17),"0,00",IF(K17="Pauschalwerte ohne Urlaubsabgeltung",IF($H17="Stunden",VLOOKUP($J17,'Grundlagen VKO alt'!$A$12:$B$17,2),IF($H17="Monat",VLOOKUP($J17,'Grundlagen VKO alt'!$A$20:$B$25,2),IF($H17="Jahr",VLOOKUP($J17,'Grundlagen VKO alt'!$A$28:$B$33,2)))),IF($H17="Stunden",VLOOKUP($J17,'Grundlagen VKO alt'!$A$38:$B$43,2),IF($H17="Monat",VLOOKUP($J17,'Grundlagen VKO alt'!$A$46:$B$51,2),"Auswahl nicht möglich"))))</f>
        <v>0,00</v>
      </c>
      <c r="M17" s="260" t="str">
        <f t="shared" si="1"/>
        <v>0,00</v>
      </c>
      <c r="N17" s="261">
        <f t="shared" si="2"/>
        <v>0</v>
      </c>
      <c r="O17" s="164"/>
      <c r="P17" s="58"/>
      <c r="Q17" s="58"/>
    </row>
    <row r="18" spans="1:17" s="84" customFormat="1" ht="14.25" x14ac:dyDescent="0.2">
      <c r="A18" s="163"/>
      <c r="B18" s="264">
        <f t="shared" si="0"/>
        <v>6</v>
      </c>
      <c r="C18" s="95"/>
      <c r="D18" s="95"/>
      <c r="E18" s="96"/>
      <c r="F18" s="97"/>
      <c r="G18" s="98"/>
      <c r="H18" s="98"/>
      <c r="I18" s="99"/>
      <c r="J18" s="100"/>
      <c r="K18" s="101"/>
      <c r="L18" s="260" t="str">
        <f>IF(ISBLANK($K18),"0,00",IF(K18="Pauschalwerte ohne Urlaubsabgeltung",IF($H18="Stunden",VLOOKUP($J18,'Grundlagen VKO alt'!$A$12:$B$17,2),IF($H18="Monat",VLOOKUP($J18,'Grundlagen VKO alt'!$A$20:$B$25,2),IF($H18="Jahr",VLOOKUP($J18,'Grundlagen VKO alt'!$A$28:$B$33,2)))),IF($H18="Stunden",VLOOKUP($J18,'Grundlagen VKO alt'!$A$38:$B$43,2),IF($H18="Monat",VLOOKUP($J18,'Grundlagen VKO alt'!$A$46:$B$51,2),"Auswahl nicht möglich"))))</f>
        <v>0,00</v>
      </c>
      <c r="M18" s="260" t="str">
        <f>IF(H18="Stunden",$I18*$L18,$L18)</f>
        <v>0,00</v>
      </c>
      <c r="N18" s="261">
        <f t="shared" si="2"/>
        <v>0</v>
      </c>
      <c r="O18" s="164"/>
      <c r="P18" s="58"/>
      <c r="Q18" s="58"/>
    </row>
    <row r="19" spans="1:17" s="84" customFormat="1" ht="14.25" x14ac:dyDescent="0.2">
      <c r="A19" s="163"/>
      <c r="B19" s="264">
        <f t="shared" si="0"/>
        <v>7</v>
      </c>
      <c r="C19" s="95"/>
      <c r="D19" s="95"/>
      <c r="E19" s="96"/>
      <c r="F19" s="97"/>
      <c r="G19" s="98"/>
      <c r="H19" s="98"/>
      <c r="I19" s="99"/>
      <c r="J19" s="100"/>
      <c r="K19" s="101"/>
      <c r="L19" s="260" t="str">
        <f>IF(ISBLANK($K19),"0,00",IF(K19="Pauschalwerte ohne Urlaubsabgeltung",IF($H19="Stunden",VLOOKUP($J19,'Grundlagen VKO alt'!$A$12:$B$17,2),IF($H19="Monat",VLOOKUP($J19,'Grundlagen VKO alt'!$A$20:$B$25,2),IF($H19="Jahr",VLOOKUP($J19,'Grundlagen VKO alt'!$A$28:$B$33,2)))),IF($H19="Stunden",VLOOKUP($J19,'Grundlagen VKO alt'!$A$38:$B$43,2),IF($H19="Monat",VLOOKUP($J19,'Grundlagen VKO alt'!$A$46:$B$51,2),"Auswahl nicht möglich"))))</f>
        <v>0,00</v>
      </c>
      <c r="M19" s="260" t="str">
        <f>IF(H19="Stunden",$I19*$L19,$L19)</f>
        <v>0,00</v>
      </c>
      <c r="N19" s="261">
        <f t="shared" si="2"/>
        <v>0</v>
      </c>
      <c r="O19" s="164"/>
      <c r="P19" s="58"/>
      <c r="Q19" s="58"/>
    </row>
    <row r="20" spans="1:17" s="84" customFormat="1" ht="14.25" x14ac:dyDescent="0.2">
      <c r="A20" s="163"/>
      <c r="B20" s="264">
        <f t="shared" si="0"/>
        <v>8</v>
      </c>
      <c r="C20" s="95"/>
      <c r="D20" s="95"/>
      <c r="E20" s="96"/>
      <c r="F20" s="97"/>
      <c r="G20" s="98"/>
      <c r="H20" s="98"/>
      <c r="I20" s="99"/>
      <c r="J20" s="100"/>
      <c r="K20" s="101"/>
      <c r="L20" s="260" t="str">
        <f>IF(ISBLANK($K20),"0,00",IF(K20="Pauschalwerte ohne Urlaubsabgeltung",IF($H20="Stunden",VLOOKUP($J20,'Grundlagen VKO alt'!$A$12:$B$17,2),IF($H20="Monat",VLOOKUP($J20,'Grundlagen VKO alt'!$A$20:$B$25,2),IF($H20="Jahr",VLOOKUP($J20,'Grundlagen VKO alt'!$A$28:$B$33,2)))),IF($H20="Stunden",VLOOKUP($J20,'Grundlagen VKO alt'!$A$38:$B$43,2),IF($H20="Monat",VLOOKUP($J20,'Grundlagen VKO alt'!$A$46:$B$51,2),"Auswahl nicht möglich"))))</f>
        <v>0,00</v>
      </c>
      <c r="M20" s="260" t="str">
        <f>IF(H20="Stunden",$I20*$L20,$L20)</f>
        <v>0,00</v>
      </c>
      <c r="N20" s="261">
        <f t="shared" si="2"/>
        <v>0</v>
      </c>
      <c r="O20" s="164"/>
      <c r="P20" s="58"/>
      <c r="Q20" s="58"/>
    </row>
    <row r="21" spans="1:17" s="84" customFormat="1" ht="14.25" x14ac:dyDescent="0.2">
      <c r="A21" s="163"/>
      <c r="B21" s="264">
        <f t="shared" si="0"/>
        <v>9</v>
      </c>
      <c r="C21" s="95"/>
      <c r="D21" s="95"/>
      <c r="E21" s="96"/>
      <c r="F21" s="97"/>
      <c r="G21" s="98"/>
      <c r="H21" s="98"/>
      <c r="I21" s="99"/>
      <c r="J21" s="100"/>
      <c r="K21" s="101"/>
      <c r="L21" s="260" t="str">
        <f>IF(ISBLANK($K21),"0,00",IF(K21="Pauschalwerte ohne Urlaubsabgeltung",IF($H21="Stunden",VLOOKUP($J21,'Grundlagen VKO alt'!$A$12:$B$17,2),IF($H21="Monat",VLOOKUP($J21,'Grundlagen VKO alt'!$A$20:$B$25,2),IF($H21="Jahr",VLOOKUP($J21,'Grundlagen VKO alt'!$A$28:$B$33,2)))),IF($H21="Stunden",VLOOKUP($J21,'Grundlagen VKO alt'!$A$38:$B$43,2),IF($H21="Monat",VLOOKUP($J21,'Grundlagen VKO alt'!$A$46:$B$51,2),"Auswahl nicht möglich"))))</f>
        <v>0,00</v>
      </c>
      <c r="M21" s="260" t="str">
        <f>IF(H21="Stunden",$I21*$L21,$L21)</f>
        <v>0,00</v>
      </c>
      <c r="N21" s="261">
        <f t="shared" si="2"/>
        <v>0</v>
      </c>
      <c r="O21" s="164"/>
      <c r="P21" s="58"/>
      <c r="Q21" s="58"/>
    </row>
    <row r="22" spans="1:17" s="84" customFormat="1" ht="14.25" x14ac:dyDescent="0.2">
      <c r="A22" s="163"/>
      <c r="B22" s="264">
        <f t="shared" si="0"/>
        <v>10</v>
      </c>
      <c r="C22" s="95"/>
      <c r="D22" s="95"/>
      <c r="E22" s="96"/>
      <c r="F22" s="97"/>
      <c r="G22" s="98"/>
      <c r="H22" s="98"/>
      <c r="I22" s="99"/>
      <c r="J22" s="100"/>
      <c r="K22" s="101"/>
      <c r="L22" s="260" t="str">
        <f>IF(ISBLANK($K22),"0,00",IF(K22="Pauschalwerte ohne Urlaubsabgeltung",IF($H22="Stunden",VLOOKUP($J22,'Grundlagen VKO alt'!$A$12:$B$17,2),IF($H22="Monat",VLOOKUP($J22,'Grundlagen VKO alt'!$A$20:$B$25,2),IF($H22="Jahr",VLOOKUP($J22,'Grundlagen VKO alt'!$A$28:$B$33,2)))),IF($H22="Stunden",VLOOKUP($J22,'Grundlagen VKO alt'!$A$38:$B$43,2),IF($H22="Monat",VLOOKUP($J22,'Grundlagen VKO alt'!$A$46:$B$51,2),"Auswahl nicht möglich"))))</f>
        <v>0,00</v>
      </c>
      <c r="M22" s="260" t="str">
        <f>IF(H22="Stunden",$I22*$L22,$L22)</f>
        <v>0,00</v>
      </c>
      <c r="N22" s="261">
        <f t="shared" si="2"/>
        <v>0</v>
      </c>
      <c r="O22" s="164"/>
      <c r="P22" s="58"/>
      <c r="Q22" s="58"/>
    </row>
    <row r="23" spans="1:17" s="84" customFormat="1" ht="14.25" x14ac:dyDescent="0.2">
      <c r="A23" s="163"/>
      <c r="B23" s="264">
        <f t="shared" si="0"/>
        <v>11</v>
      </c>
      <c r="C23" s="95"/>
      <c r="D23" s="95"/>
      <c r="E23" s="96"/>
      <c r="F23" s="97"/>
      <c r="G23" s="98"/>
      <c r="H23" s="98"/>
      <c r="I23" s="99"/>
      <c r="J23" s="100"/>
      <c r="K23" s="101"/>
      <c r="L23" s="261" t="str">
        <f>IF(ISBLANK($K23),"0,00",IF(K23="Pauschalwerte ohne Urlaubsabgeltung",IF($H23="Stunden",VLOOKUP($J23,'Grundlagen VKO alt'!$A$12:$B$17,2),IF($H23="Monat",VLOOKUP($J23,'Grundlagen VKO alt'!$A$20:$B$25,2),IF($H23="Jahr",VLOOKUP($J23,'Grundlagen VKO alt'!$A$28:$B$33,2)))),IF($H23="Stunden",VLOOKUP($J23,'Grundlagen VKO alt'!$A$38:$B$43,2),IF($H23="Monat",VLOOKUP($J23,'Grundlagen VKO alt'!$A$46:$B$51,2),"Auswahl nicht möglich"))))</f>
        <v>0,00</v>
      </c>
      <c r="M23" s="261" t="str">
        <f t="shared" si="1"/>
        <v>0,00</v>
      </c>
      <c r="N23" s="261">
        <f t="shared" si="2"/>
        <v>0</v>
      </c>
      <c r="O23" s="164"/>
      <c r="P23" s="58"/>
      <c r="Q23" s="58"/>
    </row>
    <row r="24" spans="1:17" s="84" customFormat="1" ht="14.25" x14ac:dyDescent="0.2">
      <c r="A24" s="163"/>
      <c r="B24" s="264">
        <f t="shared" si="0"/>
        <v>12</v>
      </c>
      <c r="C24" s="95"/>
      <c r="D24" s="95"/>
      <c r="E24" s="96"/>
      <c r="F24" s="97"/>
      <c r="G24" s="98"/>
      <c r="H24" s="98"/>
      <c r="I24" s="99"/>
      <c r="J24" s="100"/>
      <c r="K24" s="101"/>
      <c r="L24" s="261" t="str">
        <f>IF(ISBLANK($K24),"0,00",IF(K24="Pauschalwerte ohne Urlaubsabgeltung",IF($H24="Stunden",VLOOKUP($J24,'Grundlagen VKO alt'!$A$12:$B$17,2),IF($H24="Monat",VLOOKUP($J24,'Grundlagen VKO alt'!$A$20:$B$25,2),IF($H24="Jahr",VLOOKUP($J24,'Grundlagen VKO alt'!$A$28:$B$33,2)))),IF($H24="Stunden",VLOOKUP($J24,'Grundlagen VKO alt'!$A$38:$B$43,2),IF($H24="Monat",VLOOKUP($J24,'Grundlagen VKO alt'!$A$46:$B$51,2),"Auswahl nicht möglich"))))</f>
        <v>0,00</v>
      </c>
      <c r="M24" s="261" t="str">
        <f t="shared" si="1"/>
        <v>0,00</v>
      </c>
      <c r="N24" s="261">
        <f t="shared" si="2"/>
        <v>0</v>
      </c>
      <c r="O24" s="164"/>
      <c r="P24" s="58"/>
      <c r="Q24" s="58"/>
    </row>
    <row r="25" spans="1:17" s="84" customFormat="1" ht="14.25" x14ac:dyDescent="0.2">
      <c r="A25" s="163"/>
      <c r="B25" s="264">
        <f t="shared" si="0"/>
        <v>13</v>
      </c>
      <c r="C25" s="95"/>
      <c r="D25" s="95"/>
      <c r="E25" s="96"/>
      <c r="F25" s="97"/>
      <c r="G25" s="98"/>
      <c r="H25" s="98"/>
      <c r="I25" s="99"/>
      <c r="J25" s="100"/>
      <c r="K25" s="101"/>
      <c r="L25" s="261" t="str">
        <f>IF(ISBLANK($K25),"0,00",IF(K25="Pauschalwerte ohne Urlaubsabgeltung",IF($H25="Stunden",VLOOKUP($J25,'Grundlagen VKO alt'!$A$12:$B$17,2),IF($H25="Monat",VLOOKUP($J25,'Grundlagen VKO alt'!$A$20:$B$25,2),IF($H25="Jahr",VLOOKUP($J25,'Grundlagen VKO alt'!$A$28:$B$33,2)))),IF($H25="Stunden",VLOOKUP($J25,'Grundlagen VKO alt'!$A$38:$B$43,2),IF($H25="Monat",VLOOKUP($J25,'Grundlagen VKO alt'!$A$46:$B$51,2),"Auswahl nicht möglich"))))</f>
        <v>0,00</v>
      </c>
      <c r="M25" s="261" t="str">
        <f t="shared" si="1"/>
        <v>0,00</v>
      </c>
      <c r="N25" s="261">
        <f t="shared" si="2"/>
        <v>0</v>
      </c>
      <c r="O25" s="164"/>
      <c r="P25" s="58"/>
      <c r="Q25" s="58"/>
    </row>
    <row r="26" spans="1:17" s="84" customFormat="1" ht="14.25" x14ac:dyDescent="0.2">
      <c r="A26" s="163"/>
      <c r="B26" s="264">
        <f t="shared" si="0"/>
        <v>14</v>
      </c>
      <c r="C26" s="95"/>
      <c r="D26" s="95"/>
      <c r="E26" s="96"/>
      <c r="F26" s="97"/>
      <c r="G26" s="98"/>
      <c r="H26" s="98"/>
      <c r="I26" s="99"/>
      <c r="J26" s="100"/>
      <c r="K26" s="101"/>
      <c r="L26" s="261" t="str">
        <f>IF(ISBLANK($K26),"0,00",IF(K26="Pauschalwerte ohne Urlaubsabgeltung",IF($H26="Stunden",VLOOKUP($J26,'Grundlagen VKO alt'!$A$12:$B$17,2),IF($H26="Monat",VLOOKUP($J26,'Grundlagen VKO alt'!$A$20:$B$25,2),IF($H26="Jahr",VLOOKUP($J26,'Grundlagen VKO alt'!$A$28:$B$33,2)))),IF($H26="Stunden",VLOOKUP($J26,'Grundlagen VKO alt'!$A$38:$B$43,2),IF($H26="Monat",VLOOKUP($J26,'Grundlagen VKO alt'!$A$46:$B$51,2),"Auswahl nicht möglich"))))</f>
        <v>0,00</v>
      </c>
      <c r="M26" s="261" t="str">
        <f t="shared" si="1"/>
        <v>0,00</v>
      </c>
      <c r="N26" s="261">
        <f t="shared" si="2"/>
        <v>0</v>
      </c>
      <c r="O26" s="164"/>
      <c r="P26" s="58"/>
      <c r="Q26" s="58"/>
    </row>
    <row r="27" spans="1:17" s="84" customFormat="1" ht="14.25" x14ac:dyDescent="0.2">
      <c r="A27" s="163"/>
      <c r="B27" s="264">
        <f t="shared" si="0"/>
        <v>15</v>
      </c>
      <c r="C27" s="95"/>
      <c r="D27" s="95"/>
      <c r="E27" s="96"/>
      <c r="F27" s="97"/>
      <c r="G27" s="98"/>
      <c r="H27" s="98"/>
      <c r="I27" s="99"/>
      <c r="J27" s="100"/>
      <c r="K27" s="101"/>
      <c r="L27" s="260" t="str">
        <f>IF(ISBLANK($K27),"0,00",IF(K27="Pauschalwerte ohne Urlaubsabgeltung",IF($H27="Stunden",VLOOKUP($J27,'Grundlagen VKO alt'!$A$12:$B$17,2),IF($H27="Monat",VLOOKUP($J27,'Grundlagen VKO alt'!$A$20:$B$25,2),IF($H27="Jahr",VLOOKUP($J27,'Grundlagen VKO alt'!$A$28:$B$33,2)))),IF($H27="Stunden",VLOOKUP($J27,'Grundlagen VKO alt'!$A$38:$B$43,2),IF($H27="Monat",VLOOKUP($J27,'Grundlagen VKO alt'!$A$46:$B$51,2),"Auswahl nicht möglich"))))</f>
        <v>0,00</v>
      </c>
      <c r="M27" s="260" t="str">
        <f t="shared" si="1"/>
        <v>0,00</v>
      </c>
      <c r="N27" s="261">
        <f t="shared" si="2"/>
        <v>0</v>
      </c>
      <c r="O27" s="164"/>
      <c r="P27" s="58"/>
      <c r="Q27" s="58"/>
    </row>
    <row r="28" spans="1:17" s="84" customFormat="1" ht="14.25" x14ac:dyDescent="0.2">
      <c r="A28" s="163"/>
      <c r="B28" s="264">
        <f t="shared" si="0"/>
        <v>16</v>
      </c>
      <c r="C28" s="95"/>
      <c r="D28" s="95"/>
      <c r="E28" s="96"/>
      <c r="F28" s="97"/>
      <c r="G28" s="98"/>
      <c r="H28" s="98"/>
      <c r="I28" s="99"/>
      <c r="J28" s="100"/>
      <c r="K28" s="101"/>
      <c r="L28" s="260" t="str">
        <f>IF(ISBLANK($K28),"0,00",IF(K28="Pauschalwerte ohne Urlaubsabgeltung",IF($H28="Stunden",VLOOKUP($J28,'Grundlagen VKO alt'!$A$12:$B$17,2),IF($H28="Monat",VLOOKUP($J28,'Grundlagen VKO alt'!$A$20:$B$25,2),IF($H28="Jahr",VLOOKUP($J28,'Grundlagen VKO alt'!$A$28:$B$33,2)))),IF($H28="Stunden",VLOOKUP($J28,'Grundlagen VKO alt'!$A$38:$B$43,2),IF($H28="Monat",VLOOKUP($J28,'Grundlagen VKO alt'!$A$46:$B$51,2),"Auswahl nicht möglich"))))</f>
        <v>0,00</v>
      </c>
      <c r="M28" s="260" t="str">
        <f t="shared" si="1"/>
        <v>0,00</v>
      </c>
      <c r="N28" s="261">
        <f t="shared" si="2"/>
        <v>0</v>
      </c>
      <c r="O28" s="164"/>
      <c r="P28" s="58"/>
      <c r="Q28" s="58"/>
    </row>
    <row r="29" spans="1:17" s="84" customFormat="1" ht="14.25" x14ac:dyDescent="0.2">
      <c r="A29" s="163"/>
      <c r="B29" s="264">
        <f t="shared" si="0"/>
        <v>17</v>
      </c>
      <c r="C29" s="95"/>
      <c r="D29" s="95"/>
      <c r="E29" s="96"/>
      <c r="F29" s="97"/>
      <c r="G29" s="98"/>
      <c r="H29" s="98"/>
      <c r="I29" s="99"/>
      <c r="J29" s="100"/>
      <c r="K29" s="101"/>
      <c r="L29" s="260" t="str">
        <f>IF(ISBLANK($K29),"0,00",IF(K29="Pauschalwerte ohne Urlaubsabgeltung",IF($H29="Stunden",VLOOKUP($J29,'Grundlagen VKO alt'!$A$12:$B$17,2),IF($H29="Monat",VLOOKUP($J29,'Grundlagen VKO alt'!$A$20:$B$25,2),IF($H29="Jahr",VLOOKUP($J29,'Grundlagen VKO alt'!$A$28:$B$33,2)))),IF($H29="Stunden",VLOOKUP($J29,'Grundlagen VKO alt'!$A$38:$B$43,2),IF($H29="Monat",VLOOKUP($J29,'Grundlagen VKO alt'!$A$46:$B$51,2),"Auswahl nicht möglich"))))</f>
        <v>0,00</v>
      </c>
      <c r="M29" s="260" t="str">
        <f t="shared" si="1"/>
        <v>0,00</v>
      </c>
      <c r="N29" s="261">
        <f t="shared" si="2"/>
        <v>0</v>
      </c>
      <c r="O29" s="164"/>
      <c r="P29" s="58"/>
      <c r="Q29" s="58"/>
    </row>
    <row r="30" spans="1:17" x14ac:dyDescent="0.25">
      <c r="B30" s="84"/>
      <c r="L30" s="132" t="s">
        <v>72</v>
      </c>
      <c r="M30" s="109">
        <f>SUM(M12:M29)</f>
        <v>0</v>
      </c>
      <c r="N30" s="132">
        <f>SUM(N12:N29)</f>
        <v>0</v>
      </c>
      <c r="O30" s="84"/>
    </row>
  </sheetData>
  <sheetProtection algorithmName="SHA-512" hashValue="edAVN+1/PweuonWgQHjXNPMLzRRagnMqzXvz6y2YmdNbfdyBXzZrVk9WppKVLbAsPU61h5HcFwhLybtCfWgE5Q==" saltValue="dmUDFeZKhqlPX+5W7j23eQ==" spinCount="100000" sheet="1" objects="1" scenarios="1"/>
  <mergeCells count="7">
    <mergeCell ref="B8:E8"/>
    <mergeCell ref="F8:L8"/>
    <mergeCell ref="B3:O3"/>
    <mergeCell ref="B6:E6"/>
    <mergeCell ref="F6:L6"/>
    <mergeCell ref="B7:E7"/>
    <mergeCell ref="F7:L7"/>
  </mergeCells>
  <conditionalFormatting sqref="K12:K29">
    <cfRule type="containsText" dxfId="18" priority="1" operator="containsText" text="Pauschalwerte mit Urlaubsabgeltung">
      <formula>NOT(ISERROR(SEARCH("Pauschalwerte mit Urlaubsabgeltung",K12)))</formula>
    </cfRule>
  </conditionalFormatting>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300-000000000000}">
          <x14:formula1>
            <xm:f>'Grundlagen VKO alt'!$J$11:$J$13</xm:f>
          </x14:formula1>
          <xm:sqref>H12:H29</xm:sqref>
        </x14:dataValidation>
        <x14:dataValidation type="list" allowBlank="1" showInputMessage="1" showErrorMessage="1" xr:uid="{00000000-0002-0000-0300-000001000000}">
          <x14:formula1>
            <xm:f>'Grundlagen VKO alt'!$A$12:$A$17</xm:f>
          </x14:formula1>
          <xm:sqref>J12:J29</xm:sqref>
        </x14:dataValidation>
        <x14:dataValidation type="list" allowBlank="1" showInputMessage="1" showErrorMessage="1" xr:uid="{00000000-0002-0000-0300-000002000000}">
          <x14:formula1>
            <xm:f>'Grundlagen VKO alt'!$A$4:$A$5</xm:f>
          </x14:formula1>
          <xm:sqref>K12:K29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3">
    <pageSetUpPr fitToPage="1"/>
  </sheetPr>
  <dimension ref="A3:O67"/>
  <sheetViews>
    <sheetView showGridLines="0" workbookViewId="0">
      <selection activeCell="E7" sqref="E7:H7"/>
    </sheetView>
  </sheetViews>
  <sheetFormatPr baseColWidth="10" defaultColWidth="11.42578125" defaultRowHeight="14.25" x14ac:dyDescent="0.2"/>
  <cols>
    <col min="1" max="1" width="7.42578125" style="81" customWidth="1"/>
    <col min="2" max="2" width="7.140625" style="81" customWidth="1"/>
    <col min="3" max="3" width="19.7109375" style="81" customWidth="1"/>
    <col min="4" max="5" width="23.7109375" style="81" customWidth="1"/>
    <col min="6" max="6" width="20.85546875" style="81" customWidth="1"/>
    <col min="7" max="7" width="14.42578125" style="81" customWidth="1"/>
    <col min="8" max="8" width="17.42578125" style="81" customWidth="1"/>
    <col min="9" max="9" width="13.28515625" style="81" customWidth="1"/>
    <col min="10" max="11" width="23.140625" style="81" customWidth="1"/>
    <col min="12" max="12" width="49" style="67" customWidth="1"/>
    <col min="13" max="15" width="11.42578125" style="67"/>
    <col min="16" max="16384" width="11.42578125" style="81"/>
  </cols>
  <sheetData>
    <row r="3" spans="1:15" s="58" customFormat="1" ht="15" x14ac:dyDescent="0.25">
      <c r="B3" s="308" t="str">
        <f>"zahlenmäßiger Nachweis - Anlage zum Auszahlungsantrag" &amp; " " &amp; 'Gesamtübersicht je AZ'!$C$3</f>
        <v>zahlenmäßiger Nachweis - Anlage zum Auszahlungsantrag 1</v>
      </c>
      <c r="C3" s="308"/>
      <c r="D3" s="308"/>
      <c r="E3" s="308"/>
      <c r="F3" s="308"/>
      <c r="G3" s="308"/>
      <c r="H3" s="308"/>
      <c r="I3" s="308"/>
      <c r="J3" s="308"/>
      <c r="K3" s="308"/>
      <c r="L3" s="308"/>
      <c r="M3" s="60"/>
      <c r="N3" s="60"/>
      <c r="O3" s="60"/>
    </row>
    <row r="4" spans="1:15" s="60" customFormat="1" ht="15" x14ac:dyDescent="0.25">
      <c r="B4" s="59"/>
      <c r="C4" s="59"/>
      <c r="D4" s="59"/>
      <c r="E4" s="59"/>
      <c r="F4" s="59"/>
      <c r="G4" s="59"/>
      <c r="H4" s="59"/>
      <c r="I4" s="59"/>
      <c r="J4" s="59"/>
      <c r="K4" s="59"/>
      <c r="L4" s="59"/>
    </row>
    <row r="5" spans="1:15" s="58" customFormat="1" ht="36" customHeight="1" x14ac:dyDescent="0.25">
      <c r="B5" s="61"/>
      <c r="C5" s="62"/>
      <c r="D5" s="62"/>
      <c r="E5" s="62"/>
      <c r="F5" s="63"/>
      <c r="G5" s="63"/>
      <c r="H5" s="64"/>
      <c r="J5" s="302" t="s">
        <v>28</v>
      </c>
      <c r="K5" s="302"/>
      <c r="M5" s="60"/>
      <c r="N5" s="60"/>
      <c r="O5" s="60"/>
    </row>
    <row r="6" spans="1:15" s="58" customFormat="1" ht="15" customHeight="1" x14ac:dyDescent="0.25">
      <c r="B6" s="294" t="s">
        <v>8</v>
      </c>
      <c r="C6" s="294"/>
      <c r="D6" s="294"/>
      <c r="E6" s="291">
        <f>'Gesamtübersicht je AZ'!$B$7</f>
        <v>0</v>
      </c>
      <c r="F6" s="292"/>
      <c r="G6" s="292"/>
      <c r="H6" s="293"/>
      <c r="I6" s="67"/>
      <c r="M6" s="60"/>
      <c r="N6" s="60"/>
      <c r="O6" s="60"/>
    </row>
    <row r="7" spans="1:15" s="58" customFormat="1" ht="15" customHeight="1" x14ac:dyDescent="0.25">
      <c r="B7" s="294" t="s">
        <v>9</v>
      </c>
      <c r="C7" s="294"/>
      <c r="D7" s="294"/>
      <c r="E7" s="291">
        <f>'Gesamtübersicht je AZ'!$B$8</f>
        <v>0</v>
      </c>
      <c r="F7" s="292"/>
      <c r="G7" s="292"/>
      <c r="H7" s="293"/>
      <c r="I7" s="67"/>
      <c r="J7" s="67"/>
      <c r="K7" s="67"/>
      <c r="L7" s="67"/>
      <c r="O7" s="60"/>
    </row>
    <row r="8" spans="1:15" s="58" customFormat="1" ht="33.75" customHeight="1" x14ac:dyDescent="0.25">
      <c r="B8" s="289" t="s">
        <v>10</v>
      </c>
      <c r="C8" s="289"/>
      <c r="D8" s="289"/>
      <c r="E8" s="305">
        <f>'Gesamtübersicht je AZ'!$B$9</f>
        <v>0</v>
      </c>
      <c r="F8" s="306"/>
      <c r="G8" s="306"/>
      <c r="H8" s="307"/>
      <c r="I8" s="67"/>
      <c r="M8" s="60"/>
      <c r="N8" s="60"/>
      <c r="O8" s="60"/>
    </row>
    <row r="9" spans="1:15" s="58" customFormat="1" ht="15.75" x14ac:dyDescent="0.25">
      <c r="B9" s="61"/>
      <c r="C9" s="62"/>
      <c r="D9" s="62"/>
      <c r="E9" s="62"/>
      <c r="F9" s="63"/>
      <c r="G9" s="63"/>
      <c r="H9" s="64"/>
      <c r="I9" s="66"/>
      <c r="J9" s="67"/>
      <c r="K9" s="67"/>
      <c r="L9" s="67"/>
      <c r="M9" s="60"/>
      <c r="N9" s="60"/>
      <c r="O9" s="60"/>
    </row>
    <row r="10" spans="1:15" s="222" customFormat="1" ht="45.75" customHeight="1" x14ac:dyDescent="0.25">
      <c r="A10" s="297" t="s">
        <v>113</v>
      </c>
      <c r="B10" s="297" t="s">
        <v>29</v>
      </c>
      <c r="C10" s="299" t="s">
        <v>57</v>
      </c>
      <c r="D10" s="299" t="s">
        <v>58</v>
      </c>
      <c r="E10" s="297" t="s">
        <v>197</v>
      </c>
      <c r="F10" s="297" t="s">
        <v>59</v>
      </c>
      <c r="G10" s="297" t="s">
        <v>198</v>
      </c>
      <c r="H10" s="297" t="s">
        <v>199</v>
      </c>
      <c r="I10" s="121" t="s">
        <v>200</v>
      </c>
      <c r="J10" s="297" t="s">
        <v>38</v>
      </c>
      <c r="K10" s="121" t="s">
        <v>201</v>
      </c>
      <c r="L10" s="297" t="s">
        <v>133</v>
      </c>
      <c r="M10" s="68"/>
      <c r="N10" s="68"/>
      <c r="O10" s="68"/>
    </row>
    <row r="11" spans="1:15" ht="45.75" customHeight="1" x14ac:dyDescent="0.2">
      <c r="A11" s="298"/>
      <c r="B11" s="298"/>
      <c r="C11" s="300"/>
      <c r="D11" s="300"/>
      <c r="E11" s="298"/>
      <c r="F11" s="298"/>
      <c r="G11" s="298"/>
      <c r="H11" s="298"/>
      <c r="I11" s="122" t="s">
        <v>39</v>
      </c>
      <c r="J11" s="298"/>
      <c r="K11" s="122" t="s">
        <v>39</v>
      </c>
      <c r="L11" s="301"/>
    </row>
    <row r="12" spans="1:15" ht="14.25" hidden="1" customHeight="1" x14ac:dyDescent="0.25">
      <c r="A12" s="108"/>
      <c r="B12" s="108"/>
      <c r="C12" s="108"/>
      <c r="D12" s="108"/>
      <c r="E12" s="108"/>
      <c r="F12" s="108"/>
      <c r="G12" s="108"/>
      <c r="H12" s="108"/>
      <c r="I12" s="108"/>
      <c r="J12" s="108"/>
      <c r="K12" s="108"/>
      <c r="L12" s="108"/>
    </row>
    <row r="13" spans="1:15" x14ac:dyDescent="0.2">
      <c r="A13" s="251"/>
      <c r="B13" s="266">
        <f t="shared" ref="B13:B34" si="0">ROW()-12</f>
        <v>1</v>
      </c>
      <c r="C13" s="223"/>
      <c r="D13" s="223"/>
      <c r="E13" s="224"/>
      <c r="F13" s="225"/>
      <c r="G13" s="226"/>
      <c r="H13" s="227"/>
      <c r="I13" s="228"/>
      <c r="J13" s="229"/>
      <c r="K13" s="255">
        <f t="shared" ref="K13:K35" si="1">I13</f>
        <v>0</v>
      </c>
      <c r="L13" s="230"/>
    </row>
    <row r="14" spans="1:15" x14ac:dyDescent="0.2">
      <c r="A14" s="251"/>
      <c r="B14" s="267">
        <f t="shared" si="0"/>
        <v>2</v>
      </c>
      <c r="C14" s="69"/>
      <c r="D14" s="69"/>
      <c r="E14" s="70"/>
      <c r="F14" s="231"/>
      <c r="G14" s="194"/>
      <c r="H14" s="232"/>
      <c r="I14" s="72"/>
      <c r="J14" s="71"/>
      <c r="K14" s="256">
        <f t="shared" si="1"/>
        <v>0</v>
      </c>
      <c r="L14" s="73"/>
    </row>
    <row r="15" spans="1:15" x14ac:dyDescent="0.2">
      <c r="A15" s="251"/>
      <c r="B15" s="267">
        <f t="shared" si="0"/>
        <v>3</v>
      </c>
      <c r="C15" s="69"/>
      <c r="D15" s="69"/>
      <c r="E15" s="70"/>
      <c r="F15" s="231"/>
      <c r="G15" s="194"/>
      <c r="H15" s="232"/>
      <c r="I15" s="72"/>
      <c r="J15" s="71"/>
      <c r="K15" s="256">
        <f t="shared" si="1"/>
        <v>0</v>
      </c>
      <c r="L15" s="73"/>
    </row>
    <row r="16" spans="1:15" x14ac:dyDescent="0.2">
      <c r="A16" s="251"/>
      <c r="B16" s="267">
        <f>ROW()-12</f>
        <v>4</v>
      </c>
      <c r="C16" s="69"/>
      <c r="D16" s="69"/>
      <c r="E16" s="70"/>
      <c r="F16" s="231"/>
      <c r="G16" s="194"/>
      <c r="H16" s="232"/>
      <c r="I16" s="72"/>
      <c r="J16" s="71"/>
      <c r="K16" s="256">
        <f>I16</f>
        <v>0</v>
      </c>
      <c r="L16" s="73"/>
    </row>
    <row r="17" spans="1:12" x14ac:dyDescent="0.2">
      <c r="A17" s="251"/>
      <c r="B17" s="267">
        <f>ROW()-12</f>
        <v>5</v>
      </c>
      <c r="C17" s="69"/>
      <c r="D17" s="69"/>
      <c r="E17" s="70"/>
      <c r="F17" s="231"/>
      <c r="G17" s="194"/>
      <c r="H17" s="232"/>
      <c r="I17" s="72"/>
      <c r="J17" s="71"/>
      <c r="K17" s="256">
        <f>I17</f>
        <v>0</v>
      </c>
      <c r="L17" s="73"/>
    </row>
    <row r="18" spans="1:12" x14ac:dyDescent="0.2">
      <c r="A18" s="251"/>
      <c r="B18" s="267">
        <f>ROW()-12</f>
        <v>6</v>
      </c>
      <c r="C18" s="69"/>
      <c r="D18" s="69"/>
      <c r="E18" s="70"/>
      <c r="F18" s="231"/>
      <c r="G18" s="194"/>
      <c r="H18" s="232"/>
      <c r="I18" s="72"/>
      <c r="J18" s="71"/>
      <c r="K18" s="256">
        <f>I18</f>
        <v>0</v>
      </c>
      <c r="L18" s="73"/>
    </row>
    <row r="19" spans="1:12" x14ac:dyDescent="0.2">
      <c r="A19" s="251"/>
      <c r="B19" s="267">
        <f t="shared" si="0"/>
        <v>7</v>
      </c>
      <c r="C19" s="69"/>
      <c r="D19" s="69"/>
      <c r="E19" s="70"/>
      <c r="F19" s="231"/>
      <c r="G19" s="194"/>
      <c r="H19" s="232"/>
      <c r="I19" s="72"/>
      <c r="J19" s="71"/>
      <c r="K19" s="256">
        <f t="shared" si="1"/>
        <v>0</v>
      </c>
      <c r="L19" s="73"/>
    </row>
    <row r="20" spans="1:12" x14ac:dyDescent="0.2">
      <c r="A20" s="251"/>
      <c r="B20" s="267">
        <f t="shared" si="0"/>
        <v>8</v>
      </c>
      <c r="C20" s="69"/>
      <c r="D20" s="69"/>
      <c r="E20" s="70"/>
      <c r="F20" s="231"/>
      <c r="G20" s="194"/>
      <c r="H20" s="232"/>
      <c r="I20" s="72"/>
      <c r="J20" s="71"/>
      <c r="K20" s="256">
        <f t="shared" si="1"/>
        <v>0</v>
      </c>
      <c r="L20" s="73"/>
    </row>
    <row r="21" spans="1:12" x14ac:dyDescent="0.2">
      <c r="A21" s="251"/>
      <c r="B21" s="267">
        <f>ROW()-12</f>
        <v>9</v>
      </c>
      <c r="C21" s="69"/>
      <c r="D21" s="69"/>
      <c r="E21" s="70"/>
      <c r="F21" s="231"/>
      <c r="G21" s="194"/>
      <c r="H21" s="232"/>
      <c r="I21" s="72"/>
      <c r="J21" s="71"/>
      <c r="K21" s="256">
        <f t="shared" si="1"/>
        <v>0</v>
      </c>
      <c r="L21" s="73"/>
    </row>
    <row r="22" spans="1:12" x14ac:dyDescent="0.2">
      <c r="A22" s="251"/>
      <c r="B22" s="267">
        <f>ROW()-12</f>
        <v>10</v>
      </c>
      <c r="C22" s="69"/>
      <c r="D22" s="69"/>
      <c r="E22" s="70"/>
      <c r="F22" s="231"/>
      <c r="G22" s="194"/>
      <c r="H22" s="232"/>
      <c r="I22" s="72"/>
      <c r="J22" s="71"/>
      <c r="K22" s="256">
        <f t="shared" si="1"/>
        <v>0</v>
      </c>
      <c r="L22" s="73"/>
    </row>
    <row r="23" spans="1:12" x14ac:dyDescent="0.2">
      <c r="A23" s="251"/>
      <c r="B23" s="267">
        <f>ROW()-12</f>
        <v>11</v>
      </c>
      <c r="C23" s="69"/>
      <c r="D23" s="69"/>
      <c r="E23" s="70"/>
      <c r="F23" s="231"/>
      <c r="G23" s="194"/>
      <c r="H23" s="232"/>
      <c r="I23" s="72"/>
      <c r="J23" s="71"/>
      <c r="K23" s="256">
        <f t="shared" si="1"/>
        <v>0</v>
      </c>
      <c r="L23" s="73"/>
    </row>
    <row r="24" spans="1:12" x14ac:dyDescent="0.2">
      <c r="A24" s="251"/>
      <c r="B24" s="267">
        <f>ROW()-12</f>
        <v>12</v>
      </c>
      <c r="C24" s="69"/>
      <c r="D24" s="69"/>
      <c r="E24" s="70"/>
      <c r="F24" s="231"/>
      <c r="G24" s="194"/>
      <c r="H24" s="232"/>
      <c r="I24" s="72"/>
      <c r="J24" s="71"/>
      <c r="K24" s="256">
        <f t="shared" si="1"/>
        <v>0</v>
      </c>
      <c r="L24" s="73"/>
    </row>
    <row r="25" spans="1:12" x14ac:dyDescent="0.2">
      <c r="A25" s="251"/>
      <c r="B25" s="267">
        <f>ROW()-12</f>
        <v>13</v>
      </c>
      <c r="C25" s="69"/>
      <c r="D25" s="69"/>
      <c r="E25" s="70"/>
      <c r="F25" s="231"/>
      <c r="G25" s="194"/>
      <c r="H25" s="232"/>
      <c r="I25" s="72"/>
      <c r="J25" s="71"/>
      <c r="K25" s="256">
        <f t="shared" si="1"/>
        <v>0</v>
      </c>
      <c r="L25" s="73"/>
    </row>
    <row r="26" spans="1:12" x14ac:dyDescent="0.2">
      <c r="A26" s="251"/>
      <c r="B26" s="267">
        <f t="shared" si="0"/>
        <v>14</v>
      </c>
      <c r="C26" s="69"/>
      <c r="D26" s="69"/>
      <c r="E26" s="70"/>
      <c r="F26" s="231"/>
      <c r="G26" s="194"/>
      <c r="H26" s="232"/>
      <c r="I26" s="72"/>
      <c r="J26" s="71"/>
      <c r="K26" s="256">
        <f t="shared" si="1"/>
        <v>0</v>
      </c>
      <c r="L26" s="73"/>
    </row>
    <row r="27" spans="1:12" x14ac:dyDescent="0.2">
      <c r="A27" s="251"/>
      <c r="B27" s="267">
        <f t="shared" si="0"/>
        <v>15</v>
      </c>
      <c r="C27" s="69"/>
      <c r="D27" s="69"/>
      <c r="E27" s="70"/>
      <c r="F27" s="231"/>
      <c r="G27" s="194"/>
      <c r="H27" s="232"/>
      <c r="I27" s="72"/>
      <c r="J27" s="71"/>
      <c r="K27" s="256">
        <f t="shared" si="1"/>
        <v>0</v>
      </c>
      <c r="L27" s="73"/>
    </row>
    <row r="28" spans="1:12" x14ac:dyDescent="0.2">
      <c r="A28" s="251"/>
      <c r="B28" s="267">
        <f>ROW()-12</f>
        <v>16</v>
      </c>
      <c r="C28" s="69"/>
      <c r="D28" s="69"/>
      <c r="E28" s="70"/>
      <c r="F28" s="231"/>
      <c r="G28" s="194"/>
      <c r="H28" s="232"/>
      <c r="I28" s="72"/>
      <c r="J28" s="71"/>
      <c r="K28" s="256">
        <f t="shared" si="1"/>
        <v>0</v>
      </c>
      <c r="L28" s="73"/>
    </row>
    <row r="29" spans="1:12" x14ac:dyDescent="0.2">
      <c r="A29" s="251"/>
      <c r="B29" s="267">
        <f t="shared" si="0"/>
        <v>17</v>
      </c>
      <c r="C29" s="69"/>
      <c r="D29" s="69"/>
      <c r="E29" s="70"/>
      <c r="F29" s="231"/>
      <c r="G29" s="194"/>
      <c r="H29" s="232"/>
      <c r="I29" s="72"/>
      <c r="J29" s="71"/>
      <c r="K29" s="256">
        <f t="shared" si="1"/>
        <v>0</v>
      </c>
      <c r="L29" s="73"/>
    </row>
    <row r="30" spans="1:12" x14ac:dyDescent="0.2">
      <c r="A30" s="251"/>
      <c r="B30" s="267">
        <f>ROW()-12</f>
        <v>18</v>
      </c>
      <c r="C30" s="69"/>
      <c r="D30" s="69"/>
      <c r="E30" s="70"/>
      <c r="F30" s="231"/>
      <c r="G30" s="194"/>
      <c r="H30" s="232"/>
      <c r="I30" s="72"/>
      <c r="J30" s="71"/>
      <c r="K30" s="256">
        <f t="shared" si="1"/>
        <v>0</v>
      </c>
      <c r="L30" s="73"/>
    </row>
    <row r="31" spans="1:12" x14ac:dyDescent="0.2">
      <c r="A31" s="251"/>
      <c r="B31" s="267">
        <f>ROW()-12</f>
        <v>19</v>
      </c>
      <c r="C31" s="69"/>
      <c r="D31" s="69"/>
      <c r="E31" s="70"/>
      <c r="F31" s="231"/>
      <c r="G31" s="194"/>
      <c r="H31" s="232"/>
      <c r="I31" s="72"/>
      <c r="J31" s="71"/>
      <c r="K31" s="256">
        <f t="shared" si="1"/>
        <v>0</v>
      </c>
      <c r="L31" s="73"/>
    </row>
    <row r="32" spans="1:12" x14ac:dyDescent="0.2">
      <c r="A32" s="251"/>
      <c r="B32" s="267">
        <f>ROW()-12</f>
        <v>20</v>
      </c>
      <c r="C32" s="69"/>
      <c r="D32" s="69"/>
      <c r="E32" s="70"/>
      <c r="F32" s="231"/>
      <c r="G32" s="194"/>
      <c r="H32" s="232"/>
      <c r="I32" s="72"/>
      <c r="J32" s="71"/>
      <c r="K32" s="256">
        <f t="shared" si="1"/>
        <v>0</v>
      </c>
      <c r="L32" s="73"/>
    </row>
    <row r="33" spans="1:12" x14ac:dyDescent="0.2">
      <c r="A33" s="251"/>
      <c r="B33" s="267">
        <f>ROW()-12</f>
        <v>21</v>
      </c>
      <c r="C33" s="69"/>
      <c r="D33" s="69"/>
      <c r="E33" s="70"/>
      <c r="F33" s="231"/>
      <c r="G33" s="194"/>
      <c r="H33" s="232"/>
      <c r="I33" s="72"/>
      <c r="J33" s="71"/>
      <c r="K33" s="256">
        <f t="shared" si="1"/>
        <v>0</v>
      </c>
      <c r="L33" s="73"/>
    </row>
    <row r="34" spans="1:12" x14ac:dyDescent="0.2">
      <c r="A34" s="251"/>
      <c r="B34" s="267">
        <f t="shared" si="0"/>
        <v>22</v>
      </c>
      <c r="C34" s="69"/>
      <c r="D34" s="69"/>
      <c r="E34" s="70"/>
      <c r="F34" s="231"/>
      <c r="G34" s="194"/>
      <c r="H34" s="232"/>
      <c r="I34" s="72"/>
      <c r="J34" s="71"/>
      <c r="K34" s="256">
        <f t="shared" si="1"/>
        <v>0</v>
      </c>
      <c r="L34" s="73"/>
    </row>
    <row r="35" spans="1:12" x14ac:dyDescent="0.2">
      <c r="A35" s="251"/>
      <c r="B35" s="268">
        <f>ROW()-12</f>
        <v>23</v>
      </c>
      <c r="C35" s="74"/>
      <c r="D35" s="74"/>
      <c r="E35" s="75"/>
      <c r="F35" s="233"/>
      <c r="G35" s="234"/>
      <c r="H35" s="235"/>
      <c r="I35" s="77"/>
      <c r="J35" s="76"/>
      <c r="K35" s="257">
        <f t="shared" si="1"/>
        <v>0</v>
      </c>
      <c r="L35" s="78"/>
    </row>
    <row r="36" spans="1:12" x14ac:dyDescent="0.2">
      <c r="B36" s="79"/>
      <c r="C36" s="79"/>
      <c r="D36" s="79"/>
      <c r="E36" s="79"/>
      <c r="F36" s="79"/>
      <c r="G36" s="79"/>
      <c r="H36" s="166" t="s">
        <v>72</v>
      </c>
      <c r="I36" s="165">
        <f>SUM(I13:I35)</f>
        <v>0</v>
      </c>
      <c r="K36" s="165">
        <f>SUM(K13:K35)</f>
        <v>0</v>
      </c>
      <c r="L36" s="79"/>
    </row>
    <row r="37" spans="1:12" x14ac:dyDescent="0.2">
      <c r="B37" s="79"/>
      <c r="C37" s="79"/>
      <c r="D37" s="79"/>
      <c r="E37" s="79"/>
      <c r="F37" s="79"/>
      <c r="G37" s="79"/>
      <c r="H37" s="79"/>
      <c r="I37" s="80"/>
      <c r="J37" s="80"/>
      <c r="K37" s="79"/>
      <c r="L37" s="79"/>
    </row>
    <row r="38" spans="1:12" ht="15" x14ac:dyDescent="0.2">
      <c r="B38" s="303" t="s">
        <v>202</v>
      </c>
      <c r="C38" s="304"/>
      <c r="D38" s="304"/>
      <c r="E38" s="304"/>
      <c r="F38" s="304"/>
      <c r="G38" s="304"/>
      <c r="H38" s="304"/>
      <c r="I38" s="304"/>
      <c r="J38" s="304"/>
      <c r="K38" s="236"/>
    </row>
    <row r="39" spans="1:12" ht="31.5" customHeight="1" x14ac:dyDescent="0.2">
      <c r="B39" s="295" t="s">
        <v>203</v>
      </c>
      <c r="C39" s="296"/>
      <c r="D39" s="296"/>
      <c r="E39" s="296"/>
      <c r="F39" s="296"/>
      <c r="G39" s="296"/>
      <c r="H39" s="296"/>
      <c r="I39" s="296"/>
      <c r="J39" s="296"/>
      <c r="K39" s="67"/>
    </row>
    <row r="40" spans="1:12" x14ac:dyDescent="0.2">
      <c r="K40" s="67"/>
    </row>
    <row r="41" spans="1:12" x14ac:dyDescent="0.2">
      <c r="B41" s="67"/>
      <c r="C41" s="67"/>
      <c r="D41" s="67"/>
      <c r="E41" s="67"/>
      <c r="F41" s="67"/>
      <c r="G41" s="67"/>
      <c r="H41" s="67"/>
      <c r="I41" s="67"/>
      <c r="J41" s="67"/>
      <c r="K41" s="67"/>
    </row>
    <row r="42" spans="1:12" x14ac:dyDescent="0.2">
      <c r="B42" s="67"/>
      <c r="C42" s="67"/>
      <c r="D42" s="67"/>
      <c r="E42" s="67"/>
      <c r="F42" s="67"/>
      <c r="G42" s="67"/>
      <c r="H42" s="67"/>
      <c r="I42" s="67"/>
      <c r="J42" s="67"/>
      <c r="K42" s="67"/>
    </row>
    <row r="43" spans="1:12" x14ac:dyDescent="0.2">
      <c r="B43" s="67"/>
      <c r="C43" s="67"/>
      <c r="D43" s="67"/>
      <c r="E43" s="67"/>
      <c r="F43" s="67"/>
      <c r="G43" s="67"/>
      <c r="H43" s="67"/>
      <c r="I43" s="67"/>
      <c r="J43" s="67"/>
      <c r="K43" s="67"/>
    </row>
    <row r="44" spans="1:12" x14ac:dyDescent="0.2">
      <c r="B44" s="67"/>
      <c r="C44" s="67"/>
      <c r="D44" s="67"/>
      <c r="E44" s="67"/>
      <c r="F44" s="67"/>
      <c r="G44" s="67"/>
      <c r="H44" s="67"/>
      <c r="I44" s="67"/>
      <c r="J44" s="67"/>
      <c r="K44" s="67"/>
    </row>
    <row r="45" spans="1:12" x14ac:dyDescent="0.2">
      <c r="B45" s="67"/>
      <c r="C45" s="67"/>
      <c r="D45" s="67"/>
      <c r="E45" s="67"/>
      <c r="F45" s="67"/>
      <c r="G45" s="67"/>
      <c r="H45" s="67"/>
      <c r="I45" s="67"/>
      <c r="J45" s="67"/>
      <c r="K45" s="67"/>
    </row>
    <row r="46" spans="1:12" x14ac:dyDescent="0.2">
      <c r="B46" s="67"/>
      <c r="C46" s="67"/>
      <c r="D46" s="67"/>
      <c r="E46" s="67"/>
      <c r="F46" s="67"/>
      <c r="G46" s="67"/>
      <c r="H46" s="67"/>
      <c r="I46" s="67"/>
      <c r="J46" s="67"/>
      <c r="K46" s="67"/>
    </row>
    <row r="47" spans="1:12" x14ac:dyDescent="0.2">
      <c r="B47" s="67"/>
      <c r="C47" s="67"/>
      <c r="D47" s="67"/>
      <c r="E47" s="67"/>
      <c r="F47" s="67"/>
      <c r="G47" s="67"/>
      <c r="H47" s="67"/>
      <c r="I47" s="67"/>
      <c r="J47" s="67"/>
      <c r="K47" s="67"/>
    </row>
    <row r="48" spans="1:12" x14ac:dyDescent="0.2">
      <c r="B48" s="67"/>
      <c r="C48" s="67"/>
      <c r="D48" s="67"/>
      <c r="E48" s="67"/>
      <c r="F48" s="67"/>
      <c r="G48" s="67"/>
      <c r="H48" s="67"/>
      <c r="I48" s="67"/>
      <c r="J48" s="67"/>
      <c r="K48" s="67"/>
    </row>
    <row r="49" spans="2:11" x14ac:dyDescent="0.2">
      <c r="B49" s="67"/>
      <c r="C49" s="67"/>
      <c r="D49" s="67"/>
      <c r="E49" s="67"/>
      <c r="F49" s="67"/>
      <c r="G49" s="67"/>
      <c r="H49" s="67"/>
      <c r="I49" s="67"/>
      <c r="J49" s="67"/>
      <c r="K49" s="67"/>
    </row>
    <row r="50" spans="2:11" x14ac:dyDescent="0.2">
      <c r="B50" s="67"/>
      <c r="C50" s="67"/>
      <c r="D50" s="67"/>
      <c r="E50" s="67"/>
      <c r="F50" s="67"/>
      <c r="G50" s="67"/>
      <c r="H50" s="67"/>
      <c r="I50" s="67"/>
      <c r="J50" s="67"/>
      <c r="K50" s="67"/>
    </row>
    <row r="51" spans="2:11" x14ac:dyDescent="0.2">
      <c r="B51" s="67"/>
      <c r="C51" s="67"/>
      <c r="D51" s="67"/>
      <c r="E51" s="67"/>
      <c r="F51" s="67"/>
      <c r="G51" s="67"/>
      <c r="H51" s="67"/>
      <c r="I51" s="67"/>
      <c r="J51" s="67"/>
      <c r="K51" s="67"/>
    </row>
    <row r="52" spans="2:11" x14ac:dyDescent="0.2">
      <c r="B52" s="67"/>
      <c r="C52" s="67"/>
      <c r="D52" s="67"/>
      <c r="E52" s="67"/>
      <c r="F52" s="67"/>
      <c r="G52" s="67"/>
      <c r="H52" s="67"/>
      <c r="I52" s="67"/>
      <c r="J52" s="67"/>
      <c r="K52" s="67"/>
    </row>
    <row r="53" spans="2:11" x14ac:dyDescent="0.2">
      <c r="B53" s="67"/>
      <c r="C53" s="67"/>
      <c r="D53" s="67"/>
      <c r="E53" s="67"/>
      <c r="F53" s="67"/>
      <c r="G53" s="67"/>
      <c r="H53" s="67"/>
      <c r="I53" s="67"/>
      <c r="J53" s="67"/>
      <c r="K53" s="67"/>
    </row>
    <row r="54" spans="2:11" x14ac:dyDescent="0.2">
      <c r="B54" s="67"/>
      <c r="C54" s="67"/>
      <c r="D54" s="67"/>
      <c r="E54" s="67"/>
      <c r="F54" s="67"/>
      <c r="G54" s="67"/>
      <c r="H54" s="67"/>
      <c r="I54" s="67"/>
      <c r="J54" s="67"/>
      <c r="K54" s="67"/>
    </row>
    <row r="55" spans="2:11" x14ac:dyDescent="0.2">
      <c r="B55" s="67"/>
      <c r="C55" s="67"/>
      <c r="D55" s="67"/>
      <c r="E55" s="67"/>
      <c r="F55" s="67"/>
      <c r="G55" s="67"/>
      <c r="H55" s="67"/>
      <c r="I55" s="67"/>
      <c r="J55" s="67"/>
      <c r="K55" s="67"/>
    </row>
    <row r="56" spans="2:11" x14ac:dyDescent="0.2">
      <c r="B56" s="67"/>
      <c r="C56" s="67"/>
      <c r="D56" s="67"/>
      <c r="E56" s="67"/>
      <c r="F56" s="67"/>
      <c r="G56" s="67"/>
      <c r="H56" s="67"/>
      <c r="I56" s="67"/>
      <c r="J56" s="67"/>
      <c r="K56" s="67"/>
    </row>
    <row r="57" spans="2:11" x14ac:dyDescent="0.2">
      <c r="B57" s="67"/>
      <c r="C57" s="67"/>
      <c r="D57" s="67"/>
      <c r="E57" s="67"/>
      <c r="F57" s="67"/>
      <c r="G57" s="67"/>
      <c r="H57" s="67"/>
      <c r="I57" s="67"/>
      <c r="J57" s="67"/>
      <c r="K57" s="67"/>
    </row>
    <row r="58" spans="2:11" x14ac:dyDescent="0.2">
      <c r="B58" s="67"/>
      <c r="C58" s="67"/>
      <c r="D58" s="67"/>
      <c r="E58" s="67"/>
      <c r="F58" s="67"/>
      <c r="G58" s="67"/>
      <c r="H58" s="67"/>
      <c r="I58" s="67"/>
      <c r="J58" s="67"/>
      <c r="K58" s="67"/>
    </row>
    <row r="59" spans="2:11" x14ac:dyDescent="0.2">
      <c r="B59" s="67"/>
      <c r="C59" s="67"/>
      <c r="D59" s="67"/>
      <c r="E59" s="67"/>
      <c r="F59" s="67"/>
      <c r="G59" s="67"/>
      <c r="H59" s="67"/>
      <c r="I59" s="67"/>
      <c r="J59" s="67"/>
      <c r="K59" s="67"/>
    </row>
    <row r="60" spans="2:11" x14ac:dyDescent="0.2">
      <c r="B60" s="67"/>
      <c r="C60" s="67"/>
      <c r="D60" s="67"/>
      <c r="E60" s="67"/>
      <c r="F60" s="67"/>
      <c r="G60" s="67"/>
      <c r="H60" s="67"/>
      <c r="I60" s="67"/>
      <c r="J60" s="67"/>
      <c r="K60" s="67"/>
    </row>
    <row r="61" spans="2:11" x14ac:dyDescent="0.2">
      <c r="B61" s="67"/>
      <c r="C61" s="67"/>
      <c r="D61" s="67"/>
      <c r="E61" s="67"/>
      <c r="F61" s="67"/>
      <c r="G61" s="67"/>
      <c r="H61" s="67"/>
      <c r="I61" s="67"/>
      <c r="J61" s="67"/>
      <c r="K61" s="67"/>
    </row>
    <row r="62" spans="2:11" x14ac:dyDescent="0.2">
      <c r="B62" s="67"/>
      <c r="C62" s="67"/>
      <c r="D62" s="67"/>
      <c r="E62" s="67"/>
      <c r="F62" s="67"/>
      <c r="G62" s="67"/>
      <c r="H62" s="67"/>
      <c r="I62" s="67"/>
      <c r="J62" s="67"/>
      <c r="K62" s="67"/>
    </row>
    <row r="63" spans="2:11" x14ac:dyDescent="0.2">
      <c r="B63" s="67"/>
      <c r="C63" s="67"/>
      <c r="D63" s="67"/>
      <c r="E63" s="67"/>
      <c r="F63" s="67"/>
      <c r="G63" s="67"/>
      <c r="H63" s="67"/>
      <c r="I63" s="67"/>
      <c r="J63" s="67"/>
      <c r="K63" s="67"/>
    </row>
    <row r="64" spans="2:11" x14ac:dyDescent="0.2">
      <c r="B64" s="67"/>
      <c r="C64" s="67"/>
      <c r="D64" s="67"/>
      <c r="E64" s="67"/>
      <c r="F64" s="67"/>
      <c r="G64" s="67"/>
      <c r="H64" s="67"/>
      <c r="I64" s="67"/>
      <c r="J64" s="67"/>
      <c r="K64" s="67"/>
    </row>
    <row r="65" spans="2:11" x14ac:dyDescent="0.2">
      <c r="B65" s="67"/>
      <c r="C65" s="67"/>
      <c r="D65" s="67"/>
      <c r="E65" s="67"/>
      <c r="F65" s="67"/>
      <c r="G65" s="67"/>
      <c r="H65" s="67"/>
      <c r="I65" s="67"/>
      <c r="J65" s="67"/>
      <c r="K65" s="67"/>
    </row>
    <row r="66" spans="2:11" x14ac:dyDescent="0.2">
      <c r="B66" s="67"/>
      <c r="C66" s="67"/>
      <c r="D66" s="67"/>
      <c r="E66" s="67"/>
      <c r="F66" s="67"/>
      <c r="G66" s="67"/>
      <c r="H66" s="67"/>
      <c r="I66" s="67"/>
      <c r="J66" s="67"/>
      <c r="K66" s="67"/>
    </row>
    <row r="67" spans="2:11" x14ac:dyDescent="0.2">
      <c r="B67" s="67"/>
      <c r="C67" s="67"/>
      <c r="D67" s="67"/>
      <c r="E67" s="67"/>
      <c r="F67" s="67"/>
      <c r="G67" s="67"/>
      <c r="H67" s="67"/>
      <c r="I67" s="67"/>
      <c r="J67" s="67"/>
      <c r="K67" s="67"/>
    </row>
  </sheetData>
  <sheetProtection algorithmName="SHA-512" hashValue="TIUeRCOMbTkdlTYkPlbI+d4UcZmpNNltg2W4HRE3AcEKXzuF8mrUaOPbHu+XKOq4YnFtQYzeg2DHlFx+4uO9pA==" saltValue="Nqs27ynzCnZnTyoBT+tsew==" spinCount="100000" sheet="1" objects="1" scenarios="1"/>
  <mergeCells count="20">
    <mergeCell ref="B3:L3"/>
    <mergeCell ref="B6:D6"/>
    <mergeCell ref="E6:H6"/>
    <mergeCell ref="B7:D7"/>
    <mergeCell ref="E7:H7"/>
    <mergeCell ref="L10:L11"/>
    <mergeCell ref="J5:K5"/>
    <mergeCell ref="B38:J38"/>
    <mergeCell ref="B8:D8"/>
    <mergeCell ref="E8:H8"/>
    <mergeCell ref="B39:J39"/>
    <mergeCell ref="F10:F11"/>
    <mergeCell ref="G10:G11"/>
    <mergeCell ref="A10:A11"/>
    <mergeCell ref="B10:B11"/>
    <mergeCell ref="C10:C11"/>
    <mergeCell ref="D10:D11"/>
    <mergeCell ref="E10:E11"/>
    <mergeCell ref="H10:H11"/>
    <mergeCell ref="J10:J11"/>
  </mergeCells>
  <dataValidations count="4">
    <dataValidation type="custom" allowBlank="1" showInputMessage="1" showErrorMessage="1" errorTitle="negativer Betrag notwendig" error="Bitte geben Sie den negativen Betrag an, der Ihnen erstattet wird." sqref="I13:I35" xr:uid="{00000000-0002-0000-0400-000000000000}">
      <formula1>IF(OR(E13="Erstattung gesetzlicher Umlagen",E13="nachträgliche Erstattung"),I13&lt;0,I13&gt;0)</formula1>
    </dataValidation>
    <dataValidation type="decimal" allowBlank="1" showInputMessage="1" showErrorMessage="1" sqref="G13:G35" xr:uid="{00000000-0002-0000-0400-000001000000}">
      <formula1>0</formula1>
      <formula2>100</formula2>
    </dataValidation>
    <dataValidation showDropDown="1" showErrorMessage="1" errorTitle="Eingabe ungültig" error="Die hinterlegte Formel darf nicht überschrieben werden!" sqref="K13:K35" xr:uid="{00000000-0002-0000-0400-000002000000}"/>
    <dataValidation allowBlank="1" showInputMessage="1" showErrorMessage="1" promptTitle="Art der Zahlung" prompt="Bitte geben Sie hier die Art der Zahlung bzw. den Bestandteil an._x000a_" sqref="E10:E11" xr:uid="{00000000-0002-0000-0400-000003000000}"/>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Auswahlmöglichkeiten!$C$2:$C$8</xm:f>
          </x14:formula1>
          <xm:sqref>E13:E35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1"/>
  <dimension ref="A1:AF39"/>
  <sheetViews>
    <sheetView showGridLines="0" topLeftCell="F1" zoomScale="80" zoomScaleNormal="80" workbookViewId="0">
      <selection activeCell="T39" sqref="T39"/>
    </sheetView>
  </sheetViews>
  <sheetFormatPr baseColWidth="10" defaultColWidth="11.42578125" defaultRowHeight="15" x14ac:dyDescent="0.25"/>
  <cols>
    <col min="1" max="1" width="7.28515625" style="173" customWidth="1"/>
    <col min="2" max="2" width="9.140625" style="173" customWidth="1"/>
    <col min="3" max="3" width="29" style="173" customWidth="1"/>
    <col min="4" max="5" width="30.140625" style="173" customWidth="1"/>
    <col min="6" max="6" width="22.7109375" style="173" customWidth="1"/>
    <col min="7" max="7" width="14.85546875" style="173" customWidth="1"/>
    <col min="8" max="8" width="16.5703125" style="173" customWidth="1"/>
    <col min="9" max="9" width="17.85546875" style="173" customWidth="1"/>
    <col min="10" max="10" width="12.140625" style="173" customWidth="1"/>
    <col min="11" max="15" width="16" style="173" customWidth="1"/>
    <col min="16" max="19" width="12.28515625" style="173" customWidth="1"/>
    <col min="20" max="20" width="15.42578125" style="173" customWidth="1"/>
    <col min="21" max="21" width="15.5703125" style="173" customWidth="1"/>
    <col min="22" max="22" width="50.140625" style="173" customWidth="1"/>
    <col min="23" max="16384" width="11.42578125" style="173"/>
  </cols>
  <sheetData>
    <row r="1" spans="1:32" s="81" customFormat="1" ht="14.25" x14ac:dyDescent="0.2">
      <c r="V1" s="67"/>
    </row>
    <row r="2" spans="1:32" s="81" customFormat="1" ht="14.25" x14ac:dyDescent="0.2">
      <c r="V2" s="67"/>
    </row>
    <row r="3" spans="1:32" s="58" customFormat="1" x14ac:dyDescent="0.25">
      <c r="B3" s="291" t="str">
        <f>"zahlenmäßiger Nachweis - Anlage zum Auszahlungsantrag" &amp; " " &amp; 'Gesamtübersicht je AZ'!$C$3</f>
        <v>zahlenmäßiger Nachweis - Anlage zum Auszahlungsantrag 1</v>
      </c>
      <c r="C3" s="292"/>
      <c r="D3" s="292"/>
      <c r="E3" s="292"/>
      <c r="F3" s="292"/>
      <c r="G3" s="292"/>
      <c r="H3" s="292"/>
      <c r="I3" s="292"/>
      <c r="J3" s="292"/>
      <c r="K3" s="292"/>
      <c r="L3" s="292"/>
      <c r="M3" s="292"/>
      <c r="N3" s="292"/>
      <c r="O3" s="292"/>
      <c r="P3" s="292"/>
      <c r="Q3" s="292"/>
      <c r="R3" s="292"/>
      <c r="S3" s="292"/>
      <c r="T3" s="292"/>
      <c r="U3" s="292"/>
      <c r="V3" s="293"/>
    </row>
    <row r="4" spans="1:32" s="60" customFormat="1" x14ac:dyDescent="0.25">
      <c r="D4" s="59"/>
      <c r="E4" s="59"/>
      <c r="F4" s="59"/>
      <c r="G4" s="59"/>
      <c r="H4" s="59"/>
      <c r="I4" s="59"/>
      <c r="J4" s="59"/>
      <c r="K4" s="59"/>
      <c r="L4" s="59"/>
      <c r="M4" s="59"/>
      <c r="N4" s="59"/>
      <c r="O4" s="59"/>
      <c r="P4" s="59"/>
      <c r="Q4" s="59"/>
      <c r="R4" s="59"/>
      <c r="S4" s="59"/>
      <c r="T4" s="59"/>
      <c r="U4" s="59"/>
    </row>
    <row r="5" spans="1:32" s="58" customFormat="1" x14ac:dyDescent="0.25">
      <c r="B5" s="319" t="s">
        <v>119</v>
      </c>
      <c r="C5" s="319"/>
      <c r="D5" s="319"/>
      <c r="E5" s="319"/>
      <c r="F5" s="320">
        <f>'Gesamtübersicht je AZ'!$B$7</f>
        <v>0</v>
      </c>
      <c r="G5" s="321"/>
      <c r="H5" s="321"/>
      <c r="I5" s="321"/>
      <c r="J5" s="322"/>
      <c r="K5" s="62"/>
      <c r="L5" s="62"/>
      <c r="M5" s="62"/>
      <c r="N5" s="62"/>
      <c r="O5" s="62"/>
      <c r="P5" s="62"/>
      <c r="Q5" s="63"/>
      <c r="R5" s="63"/>
      <c r="S5" s="64"/>
    </row>
    <row r="6" spans="1:32" s="58" customFormat="1" x14ac:dyDescent="0.25">
      <c r="B6" s="319" t="s">
        <v>9</v>
      </c>
      <c r="C6" s="319"/>
      <c r="D6" s="319"/>
      <c r="E6" s="319"/>
      <c r="F6" s="320">
        <f>'Gesamtübersicht je AZ'!$B$8</f>
        <v>0</v>
      </c>
      <c r="G6" s="321"/>
      <c r="H6" s="321"/>
      <c r="I6" s="321"/>
      <c r="J6" s="322"/>
      <c r="K6" s="62"/>
      <c r="L6" s="62"/>
      <c r="M6" s="62"/>
      <c r="N6" s="62"/>
      <c r="O6" s="62"/>
      <c r="P6" s="62"/>
      <c r="Q6" s="63"/>
      <c r="V6" s="65" t="s">
        <v>28</v>
      </c>
    </row>
    <row r="7" spans="1:32" s="58" customFormat="1" ht="15" customHeight="1" x14ac:dyDescent="0.25">
      <c r="B7" s="323" t="s">
        <v>105</v>
      </c>
      <c r="C7" s="323"/>
      <c r="D7" s="323"/>
      <c r="E7" s="323"/>
      <c r="F7" s="324">
        <f>'Gesamtübersicht je AZ'!$B$9</f>
        <v>0</v>
      </c>
      <c r="G7" s="325"/>
      <c r="H7" s="325"/>
      <c r="I7" s="325"/>
      <c r="J7" s="326"/>
      <c r="K7" s="62"/>
      <c r="L7" s="62"/>
      <c r="M7" s="62"/>
      <c r="N7" s="62"/>
      <c r="O7" s="62"/>
      <c r="P7" s="62"/>
      <c r="Q7" s="63"/>
      <c r="R7" s="168"/>
      <c r="T7" s="67"/>
      <c r="U7" s="67"/>
    </row>
    <row r="8" spans="1:32" s="108" customFormat="1" ht="15.75" x14ac:dyDescent="0.25">
      <c r="B8" s="169"/>
      <c r="C8" s="169"/>
      <c r="D8" s="170"/>
      <c r="E8" s="170"/>
      <c r="F8" s="171"/>
      <c r="G8" s="172"/>
      <c r="H8" s="172"/>
      <c r="I8" s="172"/>
      <c r="J8" s="173"/>
      <c r="K8" s="173"/>
      <c r="L8" s="173"/>
      <c r="M8" s="173"/>
      <c r="N8" s="173"/>
      <c r="O8" s="173"/>
      <c r="P8" s="62"/>
      <c r="Q8" s="63"/>
      <c r="R8" s="174"/>
      <c r="S8" s="175"/>
      <c r="T8" s="173"/>
      <c r="AC8" s="176"/>
      <c r="AD8" s="176"/>
      <c r="AE8" s="176"/>
      <c r="AF8" s="176"/>
    </row>
    <row r="9" spans="1:32" s="108" customFormat="1" ht="15.75" x14ac:dyDescent="0.25">
      <c r="B9" s="177"/>
      <c r="C9" s="177"/>
      <c r="D9" s="178"/>
      <c r="E9" s="178"/>
      <c r="F9" s="178"/>
      <c r="G9" s="179"/>
      <c r="H9" s="179"/>
      <c r="I9" s="171"/>
      <c r="J9" s="171"/>
      <c r="K9" s="171"/>
      <c r="L9" s="171"/>
      <c r="M9" s="171"/>
      <c r="N9" s="171"/>
      <c r="O9" s="171"/>
      <c r="P9" s="174"/>
      <c r="Q9" s="174"/>
      <c r="R9" s="174"/>
      <c r="S9" s="175"/>
      <c r="T9" s="180"/>
      <c r="U9" s="181"/>
      <c r="V9" s="81"/>
    </row>
    <row r="10" spans="1:32" s="182" customFormat="1" ht="135" x14ac:dyDescent="0.25">
      <c r="A10" s="219" t="s">
        <v>113</v>
      </c>
      <c r="B10" s="219" t="s">
        <v>29</v>
      </c>
      <c r="C10" s="220" t="s">
        <v>120</v>
      </c>
      <c r="D10" s="219" t="s">
        <v>121</v>
      </c>
      <c r="E10" s="219" t="s">
        <v>122</v>
      </c>
      <c r="F10" s="219" t="s">
        <v>206</v>
      </c>
      <c r="G10" s="220" t="s">
        <v>123</v>
      </c>
      <c r="H10" s="220" t="s">
        <v>124</v>
      </c>
      <c r="I10" s="220" t="s">
        <v>125</v>
      </c>
      <c r="J10" s="220" t="s">
        <v>126</v>
      </c>
      <c r="K10" s="220" t="s">
        <v>66</v>
      </c>
      <c r="L10" s="220" t="s">
        <v>127</v>
      </c>
      <c r="M10" s="220" t="s">
        <v>128</v>
      </c>
      <c r="N10" s="220" t="s">
        <v>129</v>
      </c>
      <c r="O10" s="220" t="s">
        <v>130</v>
      </c>
      <c r="P10" s="220" t="s">
        <v>127</v>
      </c>
      <c r="Q10" s="220" t="s">
        <v>128</v>
      </c>
      <c r="R10" s="220" t="s">
        <v>129</v>
      </c>
      <c r="S10" s="220" t="s">
        <v>130</v>
      </c>
      <c r="T10" s="220" t="s">
        <v>131</v>
      </c>
      <c r="U10" s="220" t="s">
        <v>132</v>
      </c>
      <c r="V10" s="220" t="s">
        <v>133</v>
      </c>
    </row>
    <row r="11" spans="1:32" s="182" customFormat="1" ht="15" customHeight="1" x14ac:dyDescent="0.25">
      <c r="A11" s="310"/>
      <c r="B11" s="310"/>
      <c r="C11" s="310"/>
      <c r="D11" s="310"/>
      <c r="E11" s="310"/>
      <c r="F11" s="318"/>
      <c r="G11" s="310"/>
      <c r="H11" s="310"/>
      <c r="I11" s="310"/>
      <c r="J11" s="310"/>
      <c r="K11" s="310" t="s">
        <v>39</v>
      </c>
      <c r="L11" s="311" t="s">
        <v>134</v>
      </c>
      <c r="M11" s="312"/>
      <c r="N11" s="312"/>
      <c r="O11" s="313"/>
      <c r="P11" s="311" t="s">
        <v>134</v>
      </c>
      <c r="Q11" s="312"/>
      <c r="R11" s="312"/>
      <c r="S11" s="313"/>
      <c r="T11" s="310" t="s">
        <v>39</v>
      </c>
      <c r="U11" s="310" t="s">
        <v>39</v>
      </c>
      <c r="V11" s="314"/>
    </row>
    <row r="12" spans="1:32" ht="30" customHeight="1" x14ac:dyDescent="0.25">
      <c r="A12" s="310"/>
      <c r="B12" s="310"/>
      <c r="C12" s="310"/>
      <c r="D12" s="310"/>
      <c r="E12" s="310"/>
      <c r="F12" s="318"/>
      <c r="G12" s="310"/>
      <c r="H12" s="310"/>
      <c r="I12" s="310"/>
      <c r="J12" s="310"/>
      <c r="K12" s="310"/>
      <c r="L12" s="316" t="s">
        <v>135</v>
      </c>
      <c r="M12" s="317"/>
      <c r="N12" s="317"/>
      <c r="O12" s="317"/>
      <c r="P12" s="316"/>
      <c r="Q12" s="317"/>
      <c r="R12" s="317"/>
      <c r="S12" s="317"/>
      <c r="T12" s="310"/>
      <c r="U12" s="310"/>
      <c r="V12" s="315"/>
    </row>
    <row r="13" spans="1:32" ht="8.25" hidden="1" customHeight="1" x14ac:dyDescent="0.25">
      <c r="A13" s="183" t="s">
        <v>112</v>
      </c>
      <c r="B13" s="183" t="s">
        <v>40</v>
      </c>
      <c r="C13" s="183" t="s">
        <v>136</v>
      </c>
      <c r="D13" s="184" t="s">
        <v>41</v>
      </c>
      <c r="E13" s="184" t="s">
        <v>42</v>
      </c>
      <c r="F13" s="184" t="s">
        <v>43</v>
      </c>
      <c r="G13" s="185" t="s">
        <v>45</v>
      </c>
      <c r="H13" s="185" t="s">
        <v>46</v>
      </c>
      <c r="I13" s="186" t="s">
        <v>47</v>
      </c>
      <c r="J13" s="187" t="s">
        <v>49</v>
      </c>
      <c r="K13" s="188" t="s">
        <v>50</v>
      </c>
      <c r="L13" s="188" t="s">
        <v>137</v>
      </c>
      <c r="M13" s="188" t="s">
        <v>138</v>
      </c>
      <c r="N13" s="188" t="s">
        <v>139</v>
      </c>
      <c r="O13" s="188" t="s">
        <v>140</v>
      </c>
      <c r="P13" s="189" t="s">
        <v>51</v>
      </c>
      <c r="Q13" s="189" t="s">
        <v>52</v>
      </c>
      <c r="R13" s="189" t="s">
        <v>53</v>
      </c>
      <c r="S13" s="189" t="s">
        <v>141</v>
      </c>
      <c r="T13" s="190" t="s">
        <v>142</v>
      </c>
      <c r="U13" s="191" t="s">
        <v>143</v>
      </c>
      <c r="V13" s="192" t="s">
        <v>144</v>
      </c>
    </row>
    <row r="14" spans="1:32" s="201" customFormat="1" x14ac:dyDescent="0.25">
      <c r="A14" s="193"/>
      <c r="B14" s="266">
        <f t="shared" ref="B14:B30" si="0">ROW()-13</f>
        <v>1</v>
      </c>
      <c r="C14" s="193"/>
      <c r="D14" s="95"/>
      <c r="E14" s="95"/>
      <c r="F14" s="96"/>
      <c r="G14" s="194"/>
      <c r="H14" s="194"/>
      <c r="I14" s="195"/>
      <c r="J14" s="196"/>
      <c r="K14" s="265" t="str">
        <f>IF(ISBLANK($J14),"0,00",IF($G14="Stunden",VLOOKUP($J14,'Grundlage UN-Lohn'!$M$9:$R$13,2),IF($G14="Monat",VLOOKUP($J14,'Grundlage UN-Lohn'!$M$2:$R$6,2),"0,00")))</f>
        <v>0,00</v>
      </c>
      <c r="L14" s="197"/>
      <c r="M14" s="197"/>
      <c r="N14" s="197"/>
      <c r="O14" s="197"/>
      <c r="P14" s="198" t="str">
        <f>IF(ISBLANK($J14),"0,00",IF(AND($G14="Stunden",$L14="Ja"),VLOOKUP($J14,'Grundlage UN-Lohn'!$M$9:$R$13,3),IF(AND($G14="Monat",$L14="Ja"),VLOOKUP($J14,'Grundlage UN-Lohn'!$M$2:$R$6,3),"0,00")))</f>
        <v>0,00</v>
      </c>
      <c r="Q14" s="198" t="str">
        <f>IF(ISBLANK($J14),"0,00",IF(AND($G14="Stunden",$M14="Ja"),VLOOKUP($J14,'Grundlage UN-Lohn'!$M$9:$R$13,4),IF(AND($G14="Monat",$M14="Ja"),VLOOKUP($J14,'Grundlage UN-Lohn'!$M$2:$R$6,4),"0,00")))</f>
        <v>0,00</v>
      </c>
      <c r="R14" s="198" t="str">
        <f>IF(ISBLANK($J14),"0,00",IF(AND($G14="Stunden",$N14="Ja"),VLOOKUP($J14,'Grundlage UN-Lohn'!$M$9:$R$13,5),IF(AND($G14="Monat",$N14="Ja"),VLOOKUP($J14,'Grundlage UN-Lohn'!$M$2:$R$6,5),"0,00")))</f>
        <v>0,00</v>
      </c>
      <c r="S14" s="198" t="str">
        <f>IF(ISBLANK($J14),"0,00",IF(AND($G14="Stunden",$O14="Ja"),VLOOKUP($J14,'Grundlage UN-Lohn'!$M$9:$R$13,6),IF(AND($G14="Monat",$O14="Ja"),VLOOKUP($J14,'Grundlage UN-Lohn'!$M$2:$R$6,6),"0,00")))</f>
        <v>0,00</v>
      </c>
      <c r="T14" s="102">
        <f>IF(AND(L14="Nein",M14="Nein",N14="Nein",O14="Nein"),K14,ROUND(K14+(SUM(P14:S14)),0))</f>
        <v>0</v>
      </c>
      <c r="U14" s="199">
        <f t="shared" ref="U14:U30" si="1">IF(G14=0,0,IF(G14="Stunden",T14*I14,IF(G14="Monat",T14*H14)))</f>
        <v>0</v>
      </c>
      <c r="V14" s="200"/>
    </row>
    <row r="15" spans="1:32" s="201" customFormat="1" x14ac:dyDescent="0.25">
      <c r="A15" s="193"/>
      <c r="B15" s="266">
        <f t="shared" si="0"/>
        <v>2</v>
      </c>
      <c r="C15" s="193"/>
      <c r="D15" s="95"/>
      <c r="E15" s="95"/>
      <c r="F15" s="96"/>
      <c r="G15" s="194"/>
      <c r="H15" s="194"/>
      <c r="I15" s="195"/>
      <c r="J15" s="196"/>
      <c r="K15" s="265" t="str">
        <f>IF(ISBLANK($J15),"0,00",IF($G15="Stunden",VLOOKUP($J15,'Grundlage UN-Lohn'!$M$9:$R$13,2),IF($G15="Monat",VLOOKUP($J15,'Grundlage UN-Lohn'!$M$2:$R$6,2),"0,00")))</f>
        <v>0,00</v>
      </c>
      <c r="L15" s="197"/>
      <c r="M15" s="197"/>
      <c r="N15" s="197"/>
      <c r="O15" s="197"/>
      <c r="P15" s="198" t="str">
        <f>IF(ISBLANK($J15),"0,00",IF(AND($G15="Stunden",$L15="Ja"),VLOOKUP($J15,'Grundlage UN-Lohn'!$M$9:$R$13,3),IF(AND($G15="Monat",$L15="Ja"),VLOOKUP($J15,'Grundlage UN-Lohn'!$M$2:$R$6,3),"0,00")))</f>
        <v>0,00</v>
      </c>
      <c r="Q15" s="198" t="str">
        <f>IF(ISBLANK($J15),"0,00",IF(AND($G15="Stunden",$M15="Ja"),VLOOKUP($J15,'Grundlage UN-Lohn'!$M$9:$R$13,4),IF(AND($G15="Monat",$M15="Ja"),VLOOKUP($J15,'Grundlage UN-Lohn'!$M$2:$R$6,4),"0,00")))</f>
        <v>0,00</v>
      </c>
      <c r="R15" s="198" t="str">
        <f>IF(ISBLANK($J15),"0,00",IF(AND($G15="Stunden",$N15="Ja"),VLOOKUP($J15,'Grundlage UN-Lohn'!$M$9:$R$13,5),IF(AND($G15="Monat",$N15="Ja"),VLOOKUP($J15,'Grundlage UN-Lohn'!$M$2:$R$6,5),"0,00")))</f>
        <v>0,00</v>
      </c>
      <c r="S15" s="198" t="str">
        <f>IF(ISBLANK($J15),"0,00",IF(AND($G15="Stunden",$O15="Ja"),VLOOKUP($J15,'Grundlage UN-Lohn'!$M$9:$R$13,6),IF(AND($G15="Monat",$O15="Ja"),VLOOKUP($J15,'Grundlage UN-Lohn'!$M$2:$R$6,6),"0,00")))</f>
        <v>0,00</v>
      </c>
      <c r="T15" s="102">
        <f>IF(AND(L15="Nein",M15="Nein",N15="Nein",O15="Nein"),K15,ROUND(K15+(SUM(P15:S15)),0))</f>
        <v>0</v>
      </c>
      <c r="U15" s="199">
        <f t="shared" si="1"/>
        <v>0</v>
      </c>
      <c r="V15" s="200"/>
    </row>
    <row r="16" spans="1:32" s="201" customFormat="1" x14ac:dyDescent="0.25">
      <c r="A16" s="193"/>
      <c r="B16" s="266">
        <f t="shared" si="0"/>
        <v>3</v>
      </c>
      <c r="C16" s="193"/>
      <c r="D16" s="95"/>
      <c r="E16" s="95"/>
      <c r="F16" s="96"/>
      <c r="G16" s="194"/>
      <c r="H16" s="194"/>
      <c r="I16" s="195"/>
      <c r="J16" s="196"/>
      <c r="K16" s="265" t="str">
        <f>IF(ISBLANK($J16),"0,00",IF($G16="Stunden",VLOOKUP($J16,'Grundlage UN-Lohn'!$M$9:$R$13,2),IF($G16="Monat",VLOOKUP($J16,'Grundlage UN-Lohn'!$M$2:$R$6,2),"0,00")))</f>
        <v>0,00</v>
      </c>
      <c r="L16" s="197"/>
      <c r="M16" s="197"/>
      <c r="N16" s="197"/>
      <c r="O16" s="197"/>
      <c r="P16" s="198" t="str">
        <f>IF(ISBLANK($J16),"0,00",IF(AND($G16="Stunden",$L16="Ja"),VLOOKUP($J16,'Grundlage UN-Lohn'!$M$9:$R$13,3),IF(AND($G16="Monat",$L16="Ja"),VLOOKUP($J16,'Grundlage UN-Lohn'!$M$2:$R$6,3),"0,00")))</f>
        <v>0,00</v>
      </c>
      <c r="Q16" s="198" t="str">
        <f>IF(ISBLANK($J16),"0,00",IF(AND($G16="Stunden",$M16="Ja"),VLOOKUP($J16,'Grundlage UN-Lohn'!$M$9:$R$13,4),IF(AND($G16="Monat",$M16="Ja"),VLOOKUP($J16,'Grundlage UN-Lohn'!$M$2:$R$6,4),"0,00")))</f>
        <v>0,00</v>
      </c>
      <c r="R16" s="198" t="str">
        <f>IF(ISBLANK($J16),"0,00",IF(AND($G16="Stunden",$N16="Ja"),VLOOKUP($J16,'Grundlage UN-Lohn'!$M$9:$R$13,5),IF(AND($G16="Monat",$N16="Ja"),VLOOKUP($J16,'Grundlage UN-Lohn'!$M$2:$R$6,5),"0,00")))</f>
        <v>0,00</v>
      </c>
      <c r="S16" s="198" t="str">
        <f>IF(ISBLANK($J16),"0,00",IF(AND($G16="Stunden",$O16="Ja"),VLOOKUP($J16,'Grundlage UN-Lohn'!$M$9:$R$13,6),IF(AND($G16="Monat",$O16="Ja"),VLOOKUP($J16,'Grundlage UN-Lohn'!$M$2:$R$6,6),"0,00")))</f>
        <v>0,00</v>
      </c>
      <c r="T16" s="102">
        <f>IF(AND(L16="Nein",M16="Nein",N16="Nein",O16="Nein"),K16,ROUND(K16+(SUM(P16:S16)),0))</f>
        <v>0</v>
      </c>
      <c r="U16" s="199">
        <f t="shared" si="1"/>
        <v>0</v>
      </c>
      <c r="V16" s="200"/>
    </row>
    <row r="17" spans="1:24" s="201" customFormat="1" x14ac:dyDescent="0.25">
      <c r="A17" s="193"/>
      <c r="B17" s="266">
        <f t="shared" si="0"/>
        <v>4</v>
      </c>
      <c r="C17" s="193"/>
      <c r="D17" s="95"/>
      <c r="E17" s="95"/>
      <c r="F17" s="96"/>
      <c r="G17" s="194"/>
      <c r="H17" s="194"/>
      <c r="I17" s="195"/>
      <c r="J17" s="196"/>
      <c r="K17" s="265" t="str">
        <f>IF(ISBLANK($J17),"0,00",IF($G17="Stunden",VLOOKUP($J17,'Grundlage UN-Lohn'!$M$9:$R$13,2),IF($G17="Monat",VLOOKUP($J17,'Grundlage UN-Lohn'!$M$2:$R$6,2),"0,00")))</f>
        <v>0,00</v>
      </c>
      <c r="L17" s="197"/>
      <c r="M17" s="197"/>
      <c r="N17" s="197"/>
      <c r="O17" s="197"/>
      <c r="P17" s="198" t="str">
        <f>IF(ISBLANK($J17),"0,00",IF(AND($G17="Stunden",$L17="Ja"),VLOOKUP($J17,'Grundlage UN-Lohn'!$M$9:$R$13,3),IF(AND($G17="Monat",$L17="Ja"),VLOOKUP($J17,'Grundlage UN-Lohn'!$M$2:$R$6,3),"0,00")))</f>
        <v>0,00</v>
      </c>
      <c r="Q17" s="198" t="str">
        <f>IF(ISBLANK($J17),"0,00",IF(AND($G17="Stunden",$M17="Ja"),VLOOKUP($J17,'Grundlage UN-Lohn'!$M$9:$R$13,4),IF(AND($G17="Monat",$M17="Ja"),VLOOKUP($J17,'Grundlage UN-Lohn'!$M$2:$R$6,4),"0,00")))</f>
        <v>0,00</v>
      </c>
      <c r="R17" s="198" t="str">
        <f>IF(ISBLANK($J17),"0,00",IF(AND($G17="Stunden",$N17="Ja"),VLOOKUP($J17,'Grundlage UN-Lohn'!$M$9:$R$13,5),IF(AND($G17="Monat",$N17="Ja"),VLOOKUP($J17,'Grundlage UN-Lohn'!$M$2:$R$6,5),"0,00")))</f>
        <v>0,00</v>
      </c>
      <c r="S17" s="198" t="str">
        <f>IF(ISBLANK($J17),"0,00",IF(AND($G17="Stunden",$O17="Ja"),VLOOKUP($J17,'Grundlage UN-Lohn'!$M$9:$R$13,6),IF(AND($G17="Monat",$O17="Ja"),VLOOKUP($J17,'Grundlage UN-Lohn'!$M$2:$R$6,6),"0,00")))</f>
        <v>0,00</v>
      </c>
      <c r="T17" s="102">
        <f t="shared" ref="T17:T30" si="2">IF(AND(L17="Nein",M17="Nein",N17="Nein",O17="Nein"),K17,ROUND(K17+(SUM(P17:S17)),0))</f>
        <v>0</v>
      </c>
      <c r="U17" s="199">
        <f t="shared" si="1"/>
        <v>0</v>
      </c>
      <c r="V17" s="200"/>
    </row>
    <row r="18" spans="1:24" s="201" customFormat="1" x14ac:dyDescent="0.25">
      <c r="A18" s="193"/>
      <c r="B18" s="266">
        <f t="shared" si="0"/>
        <v>5</v>
      </c>
      <c r="C18" s="193"/>
      <c r="D18" s="95"/>
      <c r="E18" s="95"/>
      <c r="F18" s="96"/>
      <c r="G18" s="194"/>
      <c r="H18" s="194"/>
      <c r="I18" s="195"/>
      <c r="J18" s="196"/>
      <c r="K18" s="265" t="str">
        <f>IF(ISBLANK($J18),"0,00",IF($G18="Stunden",VLOOKUP($J18,'Grundlage UN-Lohn'!$M$9:$R$13,2),IF($G18="Monat",VLOOKUP($J18,'Grundlage UN-Lohn'!$M$2:$R$6,2),"0,00")))</f>
        <v>0,00</v>
      </c>
      <c r="L18" s="197"/>
      <c r="M18" s="197"/>
      <c r="N18" s="197"/>
      <c r="O18" s="197"/>
      <c r="P18" s="198" t="str">
        <f>IF(ISBLANK($J18),"0,00",IF(AND($G18="Stunden",$L18="Ja"),VLOOKUP($J18,'Grundlage UN-Lohn'!$M$9:$R$13,3),IF(AND($G18="Monat",$L18="Ja"),VLOOKUP($J18,'Grundlage UN-Lohn'!$M$2:$R$6,3),"0,00")))</f>
        <v>0,00</v>
      </c>
      <c r="Q18" s="198" t="str">
        <f>IF(ISBLANK($J18),"0,00",IF(AND($G18="Stunden",$M18="Ja"),VLOOKUP($J18,'Grundlage UN-Lohn'!$M$9:$R$13,4),IF(AND($G18="Monat",$M18="Ja"),VLOOKUP($J18,'Grundlage UN-Lohn'!$M$2:$R$6,4),"0,00")))</f>
        <v>0,00</v>
      </c>
      <c r="R18" s="198" t="str">
        <f>IF(ISBLANK($J18),"0,00",IF(AND($G18="Stunden",$N18="Ja"),VLOOKUP($J18,'Grundlage UN-Lohn'!$M$9:$R$13,5),IF(AND($G18="Monat",$N18="Ja"),VLOOKUP($J18,'Grundlage UN-Lohn'!$M$2:$R$6,5),"0,00")))</f>
        <v>0,00</v>
      </c>
      <c r="S18" s="198" t="str">
        <f>IF(ISBLANK($J18),"0,00",IF(AND($G18="Stunden",$O18="Ja"),VLOOKUP($J18,'Grundlage UN-Lohn'!$M$9:$R$13,6),IF(AND($G18="Monat",$O18="Ja"),VLOOKUP($J18,'Grundlage UN-Lohn'!$M$2:$R$6,6),"0,00")))</f>
        <v>0,00</v>
      </c>
      <c r="T18" s="102">
        <f t="shared" si="2"/>
        <v>0</v>
      </c>
      <c r="U18" s="199">
        <f t="shared" si="1"/>
        <v>0</v>
      </c>
      <c r="V18" s="200"/>
    </row>
    <row r="19" spans="1:24" s="201" customFormat="1" x14ac:dyDescent="0.25">
      <c r="A19" s="193"/>
      <c r="B19" s="266">
        <f t="shared" si="0"/>
        <v>6</v>
      </c>
      <c r="C19" s="193"/>
      <c r="D19" s="95"/>
      <c r="E19" s="95"/>
      <c r="F19" s="95"/>
      <c r="G19" s="194"/>
      <c r="H19" s="194"/>
      <c r="I19" s="195"/>
      <c r="J19" s="196"/>
      <c r="K19" s="265" t="str">
        <f>IF(ISBLANK($J19),"0,00",IF($G19="Stunden",VLOOKUP($J19,'Grundlage UN-Lohn'!$M$9:$R$13,2),IF($G19="Monat",VLOOKUP($J19,'Grundlage UN-Lohn'!$M$2:$R$6,2),"0,00")))</f>
        <v>0,00</v>
      </c>
      <c r="L19" s="197"/>
      <c r="M19" s="197"/>
      <c r="N19" s="197"/>
      <c r="O19" s="197"/>
      <c r="P19" s="198" t="str">
        <f>IF(ISBLANK($J19),"0,00",IF(AND($G19="Stunden",$L19="Ja"),VLOOKUP($J19,'Grundlage UN-Lohn'!$M$9:$R$13,3),IF(AND($G19="Monat",$L19="Ja"),VLOOKUP($J19,'Grundlage UN-Lohn'!$M$2:$R$6,3),"0,00")))</f>
        <v>0,00</v>
      </c>
      <c r="Q19" s="198" t="str">
        <f>IF(ISBLANK($J19),"0,00",IF(AND($G19="Stunden",$M19="Ja"),VLOOKUP($J19,'Grundlage UN-Lohn'!$M$9:$R$13,4),IF(AND($G19="Monat",$M19="Ja"),VLOOKUP($J19,'Grundlage UN-Lohn'!$M$2:$R$6,4),"0,00")))</f>
        <v>0,00</v>
      </c>
      <c r="R19" s="198" t="str">
        <f>IF(ISBLANK($J19),"0,00",IF(AND($G19="Stunden",$N19="Ja"),VLOOKUP($J19,'Grundlage UN-Lohn'!$M$9:$R$13,5),IF(AND($G19="Monat",$N19="Ja"),VLOOKUP($J19,'Grundlage UN-Lohn'!$M$2:$R$6,5),"0,00")))</f>
        <v>0,00</v>
      </c>
      <c r="S19" s="198" t="str">
        <f>IF(ISBLANK($J19),"0,00",IF(AND($G19="Stunden",$O19="Ja"),VLOOKUP($J19,'Grundlage UN-Lohn'!$M$9:$R$13,6),IF(AND($G19="Monat",$O19="Ja"),VLOOKUP($J19,'Grundlage UN-Lohn'!$M$2:$R$6,6),"0,00")))</f>
        <v>0,00</v>
      </c>
      <c r="T19" s="102">
        <f t="shared" si="2"/>
        <v>0</v>
      </c>
      <c r="U19" s="199">
        <f t="shared" si="1"/>
        <v>0</v>
      </c>
      <c r="V19" s="200"/>
    </row>
    <row r="20" spans="1:24" s="201" customFormat="1" x14ac:dyDescent="0.25">
      <c r="A20" s="193"/>
      <c r="B20" s="266">
        <f t="shared" si="0"/>
        <v>7</v>
      </c>
      <c r="C20" s="193"/>
      <c r="D20" s="95"/>
      <c r="E20" s="95"/>
      <c r="F20" s="95"/>
      <c r="G20" s="194"/>
      <c r="H20" s="194"/>
      <c r="I20" s="195"/>
      <c r="J20" s="196"/>
      <c r="K20" s="265" t="str">
        <f>IF(ISBLANK($J20),"0,00",IF($G20="Stunden",VLOOKUP($J20,'Grundlage UN-Lohn'!$M$9:$R$13,2),IF($G20="Monat",VLOOKUP($J20,'Grundlage UN-Lohn'!$M$2:$R$6,2),"0,00")))</f>
        <v>0,00</v>
      </c>
      <c r="L20" s="197"/>
      <c r="M20" s="197"/>
      <c r="N20" s="197"/>
      <c r="O20" s="197"/>
      <c r="P20" s="198" t="str">
        <f>IF(ISBLANK($J20),"0,00",IF(AND($G20="Stunden",$L20="Ja"),VLOOKUP($J20,'Grundlage UN-Lohn'!$M$9:$R$13,3),IF(AND($G20="Monat",$L20="Ja"),VLOOKUP($J20,'Grundlage UN-Lohn'!$M$2:$R$6,3),"0,00")))</f>
        <v>0,00</v>
      </c>
      <c r="Q20" s="198" t="str">
        <f>IF(ISBLANK($J20),"0,00",IF(AND($G20="Stunden",$M20="Ja"),VLOOKUP($J20,'Grundlage UN-Lohn'!$M$9:$R$13,4),IF(AND($G20="Monat",$M20="Ja"),VLOOKUP($J20,'Grundlage UN-Lohn'!$M$2:$R$6,4),"0,00")))</f>
        <v>0,00</v>
      </c>
      <c r="R20" s="198" t="str">
        <f>IF(ISBLANK($J20),"0,00",IF(AND($G20="Stunden",$N20="Ja"),VLOOKUP($J20,'Grundlage UN-Lohn'!$M$9:$R$13,5),IF(AND($G20="Monat",$N20="Ja"),VLOOKUP($J20,'Grundlage UN-Lohn'!$M$2:$R$6,5),"0,00")))</f>
        <v>0,00</v>
      </c>
      <c r="S20" s="198" t="str">
        <f>IF(ISBLANK($J20),"0,00",IF(AND($G20="Stunden",$O20="Ja"),VLOOKUP($J20,'Grundlage UN-Lohn'!$M$9:$R$13,6),IF(AND($G20="Monat",$O20="Ja"),VLOOKUP($J20,'Grundlage UN-Lohn'!$M$2:$R$6,6),"0,00")))</f>
        <v>0,00</v>
      </c>
      <c r="T20" s="102">
        <f t="shared" si="2"/>
        <v>0</v>
      </c>
      <c r="U20" s="199">
        <f t="shared" si="1"/>
        <v>0</v>
      </c>
      <c r="V20" s="200"/>
    </row>
    <row r="21" spans="1:24" s="201" customFormat="1" x14ac:dyDescent="0.25">
      <c r="A21" s="193"/>
      <c r="B21" s="266">
        <f t="shared" si="0"/>
        <v>8</v>
      </c>
      <c r="C21" s="193"/>
      <c r="D21" s="95"/>
      <c r="E21" s="95"/>
      <c r="F21" s="95"/>
      <c r="G21" s="194"/>
      <c r="H21" s="194"/>
      <c r="I21" s="195"/>
      <c r="J21" s="196"/>
      <c r="K21" s="265" t="str">
        <f>IF(ISBLANK($J21),"0,00",IF($G21="Stunden",VLOOKUP($J21,'Grundlage UN-Lohn'!$M$9:$R$13,2),IF($G21="Monat",VLOOKUP($J21,'Grundlage UN-Lohn'!$M$2:$R$6,2),"0,00")))</f>
        <v>0,00</v>
      </c>
      <c r="L21" s="197"/>
      <c r="M21" s="197"/>
      <c r="N21" s="197"/>
      <c r="O21" s="197"/>
      <c r="P21" s="198" t="str">
        <f>IF(ISBLANK($J21),"0,00",IF(AND($G21="Stunden",$L21="Ja"),VLOOKUP($J21,'Grundlage UN-Lohn'!$M$9:$R$13,3),IF(AND($G21="Monat",$L21="Ja"),VLOOKUP($J21,'Grundlage UN-Lohn'!$M$2:$R$6,3),"0,00")))</f>
        <v>0,00</v>
      </c>
      <c r="Q21" s="198" t="str">
        <f>IF(ISBLANK($J21),"0,00",IF(AND($G21="Stunden",$M21="Ja"),VLOOKUP($J21,'Grundlage UN-Lohn'!$M$9:$R$13,4),IF(AND($G21="Monat",$M21="Ja"),VLOOKUP($J21,'Grundlage UN-Lohn'!$M$2:$R$6,4),"0,00")))</f>
        <v>0,00</v>
      </c>
      <c r="R21" s="198" t="str">
        <f>IF(ISBLANK($J21),"0,00",IF(AND($G21="Stunden",$N21="Ja"),VLOOKUP($J21,'Grundlage UN-Lohn'!$M$9:$R$13,5),IF(AND($G21="Monat",$N21="Ja"),VLOOKUP($J21,'Grundlage UN-Lohn'!$M$2:$R$6,5),"0,00")))</f>
        <v>0,00</v>
      </c>
      <c r="S21" s="198" t="str">
        <f>IF(ISBLANK($J21),"0,00",IF(AND($G21="Stunden",$O21="Ja"),VLOOKUP($J21,'Grundlage UN-Lohn'!$M$9:$R$13,6),IF(AND($G21="Monat",$O21="Ja"),VLOOKUP($J21,'Grundlage UN-Lohn'!$M$2:$R$6,6),"0,00")))</f>
        <v>0,00</v>
      </c>
      <c r="T21" s="102">
        <f t="shared" si="2"/>
        <v>0</v>
      </c>
      <c r="U21" s="199">
        <f t="shared" si="1"/>
        <v>0</v>
      </c>
      <c r="V21" s="200"/>
    </row>
    <row r="22" spans="1:24" s="201" customFormat="1" x14ac:dyDescent="0.25">
      <c r="A22" s="193"/>
      <c r="B22" s="266">
        <f t="shared" si="0"/>
        <v>9</v>
      </c>
      <c r="C22" s="193"/>
      <c r="D22" s="95"/>
      <c r="E22" s="95"/>
      <c r="F22" s="95"/>
      <c r="G22" s="194"/>
      <c r="H22" s="194"/>
      <c r="I22" s="195"/>
      <c r="J22" s="196"/>
      <c r="K22" s="265" t="str">
        <f>IF(ISBLANK($J22),"0,00",IF($G22="Stunden",VLOOKUP($J22,'Grundlage UN-Lohn'!$M$9:$R$13,2),IF($G22="Monat",VLOOKUP($J22,'Grundlage UN-Lohn'!$M$2:$R$6,2),"0,00")))</f>
        <v>0,00</v>
      </c>
      <c r="L22" s="197"/>
      <c r="M22" s="197"/>
      <c r="N22" s="197"/>
      <c r="O22" s="197"/>
      <c r="P22" s="198" t="str">
        <f>IF(ISBLANK($J22),"0,00",IF(AND($G22="Stunden",$L22="Ja"),VLOOKUP($J22,'Grundlage UN-Lohn'!$M$9:$R$13,3),IF(AND($G22="Monat",$L22="Ja"),VLOOKUP($J22,'Grundlage UN-Lohn'!$M$2:$R$6,3),"0,00")))</f>
        <v>0,00</v>
      </c>
      <c r="Q22" s="198" t="str">
        <f>IF(ISBLANK($J22),"0,00",IF(AND($G22="Stunden",$M22="Ja"),VLOOKUP($J22,'Grundlage UN-Lohn'!$M$9:$R$13,4),IF(AND($G22="Monat",$M22="Ja"),VLOOKUP($J22,'Grundlage UN-Lohn'!$M$2:$R$6,4),"0,00")))</f>
        <v>0,00</v>
      </c>
      <c r="R22" s="198" t="str">
        <f>IF(ISBLANK($J22),"0,00",IF(AND($G22="Stunden",$N22="Ja"),VLOOKUP($J22,'Grundlage UN-Lohn'!$M$9:$R$13,5),IF(AND($G22="Monat",$N22="Ja"),VLOOKUP($J22,'Grundlage UN-Lohn'!$M$2:$R$6,5),"0,00")))</f>
        <v>0,00</v>
      </c>
      <c r="S22" s="198" t="str">
        <f>IF(ISBLANK($J22),"0,00",IF(AND($G22="Stunden",$O22="Ja"),VLOOKUP($J22,'Grundlage UN-Lohn'!$M$9:$R$13,6),IF(AND($G22="Monat",$O22="Ja"),VLOOKUP($J22,'Grundlage UN-Lohn'!$M$2:$R$6,6),"0,00")))</f>
        <v>0,00</v>
      </c>
      <c r="T22" s="102">
        <f t="shared" si="2"/>
        <v>0</v>
      </c>
      <c r="U22" s="199">
        <f t="shared" si="1"/>
        <v>0</v>
      </c>
      <c r="V22" s="200"/>
    </row>
    <row r="23" spans="1:24" s="201" customFormat="1" x14ac:dyDescent="0.25">
      <c r="A23" s="193"/>
      <c r="B23" s="266">
        <f t="shared" si="0"/>
        <v>10</v>
      </c>
      <c r="C23" s="193"/>
      <c r="D23" s="95"/>
      <c r="E23" s="95"/>
      <c r="F23" s="95"/>
      <c r="G23" s="194"/>
      <c r="H23" s="194"/>
      <c r="I23" s="195"/>
      <c r="J23" s="196"/>
      <c r="K23" s="265" t="str">
        <f>IF(ISBLANK($J23),"0,00",IF($G23="Stunden",VLOOKUP($J23,'Grundlage UN-Lohn'!$M$9:$R$13,2),IF($G23="Monat",VLOOKUP($J23,'Grundlage UN-Lohn'!$M$2:$R$6,2),"0,00")))</f>
        <v>0,00</v>
      </c>
      <c r="L23" s="197"/>
      <c r="M23" s="197"/>
      <c r="N23" s="197"/>
      <c r="O23" s="197"/>
      <c r="P23" s="198" t="str">
        <f>IF(ISBLANK($J23),"0,00",IF(AND($G23="Stunden",$L23="Ja"),VLOOKUP($J23,'Grundlage UN-Lohn'!$M$9:$R$13,3),IF(AND($G23="Monat",$L23="Ja"),VLOOKUP($J23,'Grundlage UN-Lohn'!$M$2:$R$6,3),"0,00")))</f>
        <v>0,00</v>
      </c>
      <c r="Q23" s="198" t="str">
        <f>IF(ISBLANK($J23),"0,00",IF(AND($G23="Stunden",$M23="Ja"),VLOOKUP($J23,'Grundlage UN-Lohn'!$M$9:$R$13,4),IF(AND($G23="Monat",$M23="Ja"),VLOOKUP($J23,'Grundlage UN-Lohn'!$M$2:$R$6,4),"0,00")))</f>
        <v>0,00</v>
      </c>
      <c r="R23" s="198" t="str">
        <f>IF(ISBLANK($J23),"0,00",IF(AND($G23="Stunden",$N23="Ja"),VLOOKUP($J23,'Grundlage UN-Lohn'!$M$9:$R$13,5),IF(AND($G23="Monat",$N23="Ja"),VLOOKUP($J23,'Grundlage UN-Lohn'!$M$2:$R$6,5),"0,00")))</f>
        <v>0,00</v>
      </c>
      <c r="S23" s="198" t="str">
        <f>IF(ISBLANK($J23),"0,00",IF(AND($G23="Stunden",$O23="Ja"),VLOOKUP($J23,'Grundlage UN-Lohn'!$M$9:$R$13,6),IF(AND($G23="Monat",$O23="Ja"),VLOOKUP($J23,'Grundlage UN-Lohn'!$M$2:$R$6,6),"0,00")))</f>
        <v>0,00</v>
      </c>
      <c r="T23" s="102">
        <f t="shared" si="2"/>
        <v>0</v>
      </c>
      <c r="U23" s="199">
        <f t="shared" si="1"/>
        <v>0</v>
      </c>
      <c r="V23" s="200"/>
    </row>
    <row r="24" spans="1:24" s="201" customFormat="1" x14ac:dyDescent="0.25">
      <c r="A24" s="193"/>
      <c r="B24" s="266">
        <f t="shared" si="0"/>
        <v>11</v>
      </c>
      <c r="C24" s="193"/>
      <c r="D24" s="95"/>
      <c r="E24" s="95"/>
      <c r="F24" s="95"/>
      <c r="G24" s="194"/>
      <c r="H24" s="194"/>
      <c r="I24" s="195"/>
      <c r="J24" s="196"/>
      <c r="K24" s="265" t="str">
        <f>IF(ISBLANK($J24),"0,00",IF($G24="Stunden",VLOOKUP($J24,'Grundlage UN-Lohn'!$M$9:$R$13,2),IF($G24="Monat",VLOOKUP($J24,'Grundlage UN-Lohn'!$M$2:$R$6,2),"0,00")))</f>
        <v>0,00</v>
      </c>
      <c r="L24" s="197"/>
      <c r="M24" s="197"/>
      <c r="N24" s="197"/>
      <c r="O24" s="197"/>
      <c r="P24" s="198" t="str">
        <f>IF(ISBLANK($J24),"0,00",IF(AND($G24="Stunden",$L24="Ja"),VLOOKUP($J24,'Grundlage UN-Lohn'!$M$9:$R$13,3),IF(AND($G24="Monat",$L24="Ja"),VLOOKUP($J24,'Grundlage UN-Lohn'!$M$2:$R$6,3),"0,00")))</f>
        <v>0,00</v>
      </c>
      <c r="Q24" s="198" t="str">
        <f>IF(ISBLANK($J24),"0,00",IF(AND($G24="Stunden",$M24="Ja"),VLOOKUP($J24,'Grundlage UN-Lohn'!$M$9:$R$13,4),IF(AND($G24="Monat",$M24="Ja"),VLOOKUP($J24,'Grundlage UN-Lohn'!$M$2:$R$6,4),"0,00")))</f>
        <v>0,00</v>
      </c>
      <c r="R24" s="198" t="str">
        <f>IF(ISBLANK($J24),"0,00",IF(AND($G24="Stunden",$N24="Ja"),VLOOKUP($J24,'Grundlage UN-Lohn'!$M$9:$R$13,5),IF(AND($G24="Monat",$N24="Ja"),VLOOKUP($J24,'Grundlage UN-Lohn'!$M$2:$R$6,5),"0,00")))</f>
        <v>0,00</v>
      </c>
      <c r="S24" s="198" t="str">
        <f>IF(ISBLANK($J24),"0,00",IF(AND($G24="Stunden",$O24="Ja"),VLOOKUP($J24,'Grundlage UN-Lohn'!$M$9:$R$13,6),IF(AND($G24="Monat",$O24="Ja"),VLOOKUP($J24,'Grundlage UN-Lohn'!$M$2:$R$6,6),"0,00")))</f>
        <v>0,00</v>
      </c>
      <c r="T24" s="102">
        <f t="shared" si="2"/>
        <v>0</v>
      </c>
      <c r="U24" s="199">
        <f t="shared" si="1"/>
        <v>0</v>
      </c>
      <c r="V24" s="200"/>
    </row>
    <row r="25" spans="1:24" s="201" customFormat="1" x14ac:dyDescent="0.25">
      <c r="A25" s="193"/>
      <c r="B25" s="266">
        <f t="shared" si="0"/>
        <v>12</v>
      </c>
      <c r="C25" s="193"/>
      <c r="D25" s="95"/>
      <c r="E25" s="95"/>
      <c r="F25" s="95"/>
      <c r="G25" s="194"/>
      <c r="H25" s="194"/>
      <c r="I25" s="195"/>
      <c r="J25" s="196"/>
      <c r="K25" s="265" t="str">
        <f>IF(ISBLANK($J25),"0,00",IF($G25="Stunden",VLOOKUP($J25,'Grundlage UN-Lohn'!$M$9:$R$13,2),IF($G25="Monat",VLOOKUP($J25,'Grundlage UN-Lohn'!$M$2:$R$6,2),"0,00")))</f>
        <v>0,00</v>
      </c>
      <c r="L25" s="197"/>
      <c r="M25" s="197"/>
      <c r="N25" s="197"/>
      <c r="O25" s="197"/>
      <c r="P25" s="198" t="str">
        <f>IF(ISBLANK($J25),"0,00",IF(AND($G25="Stunden",$L25="Ja"),VLOOKUP($J25,'Grundlage UN-Lohn'!$M$9:$R$13,3),IF(AND($G25="Monat",$L25="Ja"),VLOOKUP($J25,'Grundlage UN-Lohn'!$M$2:$R$6,3),"0,00")))</f>
        <v>0,00</v>
      </c>
      <c r="Q25" s="198" t="str">
        <f>IF(ISBLANK($J25),"0,00",IF(AND($G25="Stunden",$M25="Ja"),VLOOKUP($J25,'Grundlage UN-Lohn'!$M$9:$R$13,4),IF(AND($G25="Monat",$M25="Ja"),VLOOKUP($J25,'Grundlage UN-Lohn'!$M$2:$R$6,4),"0,00")))</f>
        <v>0,00</v>
      </c>
      <c r="R25" s="198" t="str">
        <f>IF(ISBLANK($J25),"0,00",IF(AND($G25="Stunden",$N25="Ja"),VLOOKUP($J25,'Grundlage UN-Lohn'!$M$9:$R$13,5),IF(AND($G25="Monat",$N25="Ja"),VLOOKUP($J25,'Grundlage UN-Lohn'!$M$2:$R$6,5),"0,00")))</f>
        <v>0,00</v>
      </c>
      <c r="S25" s="198" t="str">
        <f>IF(ISBLANK($J25),"0,00",IF(AND($G25="Stunden",$O25="Ja"),VLOOKUP($J25,'Grundlage UN-Lohn'!$M$9:$R$13,6),IF(AND($G25="Monat",$O25="Ja"),VLOOKUP($J25,'Grundlage UN-Lohn'!$M$2:$R$6,6),"0,00")))</f>
        <v>0,00</v>
      </c>
      <c r="T25" s="102">
        <f t="shared" si="2"/>
        <v>0</v>
      </c>
      <c r="U25" s="199">
        <f t="shared" si="1"/>
        <v>0</v>
      </c>
      <c r="V25" s="200"/>
    </row>
    <row r="26" spans="1:24" s="201" customFormat="1" x14ac:dyDescent="0.25">
      <c r="A26" s="193"/>
      <c r="B26" s="266">
        <f t="shared" si="0"/>
        <v>13</v>
      </c>
      <c r="C26" s="193"/>
      <c r="D26" s="95"/>
      <c r="E26" s="95"/>
      <c r="F26" s="95"/>
      <c r="G26" s="194"/>
      <c r="H26" s="194"/>
      <c r="I26" s="195"/>
      <c r="J26" s="196"/>
      <c r="K26" s="265" t="str">
        <f>IF(ISBLANK($J26),"0,00",IF($G26="Stunden",VLOOKUP($J26,'Grundlage UN-Lohn'!$M$9:$R$13,2),IF($G26="Monat",VLOOKUP($J26,'Grundlage UN-Lohn'!$M$2:$R$6,2),"0,00")))</f>
        <v>0,00</v>
      </c>
      <c r="L26" s="197"/>
      <c r="M26" s="197"/>
      <c r="N26" s="197"/>
      <c r="O26" s="197"/>
      <c r="P26" s="198" t="str">
        <f>IF(ISBLANK($J26),"0,00",IF(AND($G26="Stunden",$L26="Ja"),VLOOKUP($J26,'Grundlage UN-Lohn'!$M$9:$R$13,3),IF(AND($G26="Monat",$L26="Ja"),VLOOKUP($J26,'Grundlage UN-Lohn'!$M$2:$R$6,3),"0,00")))</f>
        <v>0,00</v>
      </c>
      <c r="Q26" s="198" t="str">
        <f>IF(ISBLANK($J26),"0,00",IF(AND($G26="Stunden",$M26="Ja"),VLOOKUP($J26,'Grundlage UN-Lohn'!$M$9:$R$13,4),IF(AND($G26="Monat",$M26="Ja"),VLOOKUP($J26,'Grundlage UN-Lohn'!$M$2:$R$6,4),"0,00")))</f>
        <v>0,00</v>
      </c>
      <c r="R26" s="198" t="str">
        <f>IF(ISBLANK($J26),"0,00",IF(AND($G26="Stunden",$N26="Ja"),VLOOKUP($J26,'Grundlage UN-Lohn'!$M$9:$R$13,5),IF(AND($G26="Monat",$N26="Ja"),VLOOKUP($J26,'Grundlage UN-Lohn'!$M$2:$R$6,5),"0,00")))</f>
        <v>0,00</v>
      </c>
      <c r="S26" s="198" t="str">
        <f>IF(ISBLANK($J26),"0,00",IF(AND($G26="Stunden",$O26="Ja"),VLOOKUP($J26,'Grundlage UN-Lohn'!$M$9:$R$13,6),IF(AND($G26="Monat",$O26="Ja"),VLOOKUP($J26,'Grundlage UN-Lohn'!$M$2:$R$6,6),"0,00")))</f>
        <v>0,00</v>
      </c>
      <c r="T26" s="102">
        <f t="shared" si="2"/>
        <v>0</v>
      </c>
      <c r="U26" s="199">
        <f t="shared" si="1"/>
        <v>0</v>
      </c>
      <c r="V26" s="200"/>
    </row>
    <row r="27" spans="1:24" s="201" customFormat="1" x14ac:dyDescent="0.25">
      <c r="A27" s="193"/>
      <c r="B27" s="266">
        <f t="shared" si="0"/>
        <v>14</v>
      </c>
      <c r="C27" s="193"/>
      <c r="D27" s="95"/>
      <c r="E27" s="95"/>
      <c r="F27" s="95"/>
      <c r="G27" s="194"/>
      <c r="H27" s="194"/>
      <c r="I27" s="195"/>
      <c r="J27" s="196"/>
      <c r="K27" s="265" t="str">
        <f>IF(ISBLANK($J27),"0,00",IF($G27="Stunden",VLOOKUP($J27,'Grundlage UN-Lohn'!$M$9:$R$13,2),IF($G27="Monat",VLOOKUP($J27,'Grundlage UN-Lohn'!$M$2:$R$6,2),"0,00")))</f>
        <v>0,00</v>
      </c>
      <c r="L27" s="197"/>
      <c r="M27" s="197"/>
      <c r="N27" s="197"/>
      <c r="O27" s="197"/>
      <c r="P27" s="198" t="str">
        <f>IF(ISBLANK($J27),"0,00",IF(AND($G27="Stunden",$L27="Ja"),VLOOKUP($J27,'Grundlage UN-Lohn'!$M$9:$R$13,3),IF(AND($G27="Monat",$L27="Ja"),VLOOKUP($J27,'Grundlage UN-Lohn'!$M$2:$R$6,3),"0,00")))</f>
        <v>0,00</v>
      </c>
      <c r="Q27" s="198" t="str">
        <f>IF(ISBLANK($J27),"0,00",IF(AND($G27="Stunden",$M27="Ja"),VLOOKUP($J27,'Grundlage UN-Lohn'!$M$9:$R$13,4),IF(AND($G27="Monat",$M27="Ja"),VLOOKUP($J27,'Grundlage UN-Lohn'!$M$2:$R$6,4),"0,00")))</f>
        <v>0,00</v>
      </c>
      <c r="R27" s="198" t="str">
        <f>IF(ISBLANK($J27),"0,00",IF(AND($G27="Stunden",$N27="Ja"),VLOOKUP($J27,'Grundlage UN-Lohn'!$M$9:$R$13,5),IF(AND($G27="Monat",$N27="Ja"),VLOOKUP($J27,'Grundlage UN-Lohn'!$M$2:$R$6,5),"0,00")))</f>
        <v>0,00</v>
      </c>
      <c r="S27" s="198" t="str">
        <f>IF(ISBLANK($J27),"0,00",IF(AND($G27="Stunden",$O27="Ja"),VLOOKUP($J27,'Grundlage UN-Lohn'!$M$9:$R$13,6),IF(AND($G27="Monat",$O27="Ja"),VLOOKUP($J27,'Grundlage UN-Lohn'!$M$2:$R$6,6),"0,00")))</f>
        <v>0,00</v>
      </c>
      <c r="T27" s="102">
        <f t="shared" si="2"/>
        <v>0</v>
      </c>
      <c r="U27" s="199">
        <f t="shared" si="1"/>
        <v>0</v>
      </c>
      <c r="V27" s="200"/>
    </row>
    <row r="28" spans="1:24" s="201" customFormat="1" x14ac:dyDescent="0.25">
      <c r="A28" s="193"/>
      <c r="B28" s="266">
        <f t="shared" si="0"/>
        <v>15</v>
      </c>
      <c r="C28" s="193"/>
      <c r="D28" s="95"/>
      <c r="E28" s="95"/>
      <c r="F28" s="95"/>
      <c r="G28" s="194"/>
      <c r="H28" s="194"/>
      <c r="I28" s="195"/>
      <c r="J28" s="196"/>
      <c r="K28" s="265" t="str">
        <f>IF(ISBLANK($J28),"0,00",IF($G28="Stunden",VLOOKUP($J28,'Grundlage UN-Lohn'!$M$9:$R$13,2),IF($G28="Monat",VLOOKUP($J28,'Grundlage UN-Lohn'!$M$2:$R$6,2),"0,00")))</f>
        <v>0,00</v>
      </c>
      <c r="L28" s="197"/>
      <c r="M28" s="197"/>
      <c r="N28" s="197"/>
      <c r="O28" s="197"/>
      <c r="P28" s="198" t="str">
        <f>IF(ISBLANK($J28),"0,00",IF(AND($G28="Stunden",$L28="Ja"),VLOOKUP($J28,'Grundlage UN-Lohn'!$M$9:$R$13,3),IF(AND($G28="Monat",$L28="Ja"),VLOOKUP($J28,'Grundlage UN-Lohn'!$M$2:$R$6,3),"0,00")))</f>
        <v>0,00</v>
      </c>
      <c r="Q28" s="198" t="str">
        <f>IF(ISBLANK($J28),"0,00",IF(AND($G28="Stunden",$M28="Ja"),VLOOKUP($J28,'Grundlage UN-Lohn'!$M$9:$R$13,4),IF(AND($G28="Monat",$M28="Ja"),VLOOKUP($J28,'Grundlage UN-Lohn'!$M$2:$R$6,4),"0,00")))</f>
        <v>0,00</v>
      </c>
      <c r="R28" s="198" t="str">
        <f>IF(ISBLANK($J28),"0,00",IF(AND($G28="Stunden",$N28="Ja"),VLOOKUP($J28,'Grundlage UN-Lohn'!$M$9:$R$13,5),IF(AND($G28="Monat",$N28="Ja"),VLOOKUP($J28,'Grundlage UN-Lohn'!$M$2:$R$6,5),"0,00")))</f>
        <v>0,00</v>
      </c>
      <c r="S28" s="198" t="str">
        <f>IF(ISBLANK($J28),"0,00",IF(AND($G28="Stunden",$O28="Ja"),VLOOKUP($J28,'Grundlage UN-Lohn'!$M$9:$R$13,6),IF(AND($G28="Monat",$O28="Ja"),VLOOKUP($J28,'Grundlage UN-Lohn'!$M$2:$R$6,6),"0,00")))</f>
        <v>0,00</v>
      </c>
      <c r="T28" s="102">
        <f t="shared" si="2"/>
        <v>0</v>
      </c>
      <c r="U28" s="199">
        <f t="shared" si="1"/>
        <v>0</v>
      </c>
      <c r="V28" s="200"/>
    </row>
    <row r="29" spans="1:24" s="201" customFormat="1" x14ac:dyDescent="0.25">
      <c r="A29" s="193"/>
      <c r="B29" s="266">
        <f t="shared" si="0"/>
        <v>16</v>
      </c>
      <c r="C29" s="193"/>
      <c r="D29" s="95"/>
      <c r="E29" s="95"/>
      <c r="F29" s="95"/>
      <c r="G29" s="194"/>
      <c r="H29" s="194"/>
      <c r="I29" s="195"/>
      <c r="J29" s="196"/>
      <c r="K29" s="265" t="str">
        <f>IF(ISBLANK($J29),"0,00",IF($G29="Stunden",VLOOKUP($J29,'Grundlage UN-Lohn'!$M$9:$R$13,2),IF($G29="Monat",VLOOKUP($J29,'Grundlage UN-Lohn'!$M$2:$R$6,2),"0,00")))</f>
        <v>0,00</v>
      </c>
      <c r="L29" s="197"/>
      <c r="M29" s="197"/>
      <c r="N29" s="197"/>
      <c r="O29" s="197"/>
      <c r="P29" s="198" t="str">
        <f>IF(ISBLANK($J29),"0,00",IF(AND($G29="Stunden",$L29="Ja"),VLOOKUP($J29,'Grundlage UN-Lohn'!$M$9:$R$13,3),IF(AND($G29="Monat",$L29="Ja"),VLOOKUP($J29,'Grundlage UN-Lohn'!$M$2:$R$6,3),"0,00")))</f>
        <v>0,00</v>
      </c>
      <c r="Q29" s="198" t="str">
        <f>IF(ISBLANK($J29),"0,00",IF(AND($G29="Stunden",$M29="Ja"),VLOOKUP($J29,'Grundlage UN-Lohn'!$M$9:$R$13,4),IF(AND($G29="Monat",$M29="Ja"),VLOOKUP($J29,'Grundlage UN-Lohn'!$M$2:$R$6,4),"0,00")))</f>
        <v>0,00</v>
      </c>
      <c r="R29" s="198" t="str">
        <f>IF(ISBLANK($J29),"0,00",IF(AND($G29="Stunden",$N29="Ja"),VLOOKUP($J29,'Grundlage UN-Lohn'!$M$9:$R$13,5),IF(AND($G29="Monat",$N29="Ja"),VLOOKUP($J29,'Grundlage UN-Lohn'!$M$2:$R$6,5),"0,00")))</f>
        <v>0,00</v>
      </c>
      <c r="S29" s="198" t="str">
        <f>IF(ISBLANK($J29),"0,00",IF(AND($G29="Stunden",$O29="Ja"),VLOOKUP($J29,'Grundlage UN-Lohn'!$M$9:$R$13,6),IF(AND($G29="Monat",$O29="Ja"),VLOOKUP($J29,'Grundlage UN-Lohn'!$M$2:$R$6,6),"0,00")))</f>
        <v>0,00</v>
      </c>
      <c r="T29" s="102">
        <f t="shared" si="2"/>
        <v>0</v>
      </c>
      <c r="U29" s="199">
        <f t="shared" si="1"/>
        <v>0</v>
      </c>
      <c r="V29" s="200"/>
    </row>
    <row r="30" spans="1:24" s="201" customFormat="1" x14ac:dyDescent="0.25">
      <c r="A30" s="193"/>
      <c r="B30" s="266">
        <f t="shared" si="0"/>
        <v>17</v>
      </c>
      <c r="C30" s="193"/>
      <c r="D30" s="95"/>
      <c r="E30" s="95"/>
      <c r="F30" s="95"/>
      <c r="G30" s="194"/>
      <c r="H30" s="194"/>
      <c r="I30" s="195"/>
      <c r="J30" s="196"/>
      <c r="K30" s="265" t="str">
        <f>IF(ISBLANK($J30),"0,00",IF($G30="Stunden",VLOOKUP($J30,'Grundlage UN-Lohn'!$M$9:$R$13,2),IF($G30="Monat",VLOOKUP($J30,'Grundlage UN-Lohn'!$M$2:$R$6,2),"0,00")))</f>
        <v>0,00</v>
      </c>
      <c r="L30" s="197"/>
      <c r="M30" s="197"/>
      <c r="N30" s="197"/>
      <c r="O30" s="197"/>
      <c r="P30" s="198" t="str">
        <f>IF(ISBLANK($J30),"0,00",IF(AND($G30="Stunden",$L30="Ja"),VLOOKUP($J30,'Grundlage UN-Lohn'!$M$9:$R$13,3),IF(AND($G30="Monat",$L30="Ja"),VLOOKUP($J30,'Grundlage UN-Lohn'!$M$2:$R$6,3),"0,00")))</f>
        <v>0,00</v>
      </c>
      <c r="Q30" s="198" t="str">
        <f>IF(ISBLANK($J30),"0,00",IF(AND($G30="Stunden",$M30="Ja"),VLOOKUP($J30,'Grundlage UN-Lohn'!$M$9:$R$13,4),IF(AND($G30="Monat",$M30="Ja"),VLOOKUP($J30,'Grundlage UN-Lohn'!$M$2:$R$6,4),"0,00")))</f>
        <v>0,00</v>
      </c>
      <c r="R30" s="198" t="str">
        <f>IF(ISBLANK($J30),"0,00",IF(AND($G30="Stunden",$N30="Ja"),VLOOKUP($J30,'Grundlage UN-Lohn'!$M$9:$R$13,5),IF(AND($G30="Monat",$N30="Ja"),VLOOKUP($J30,'Grundlage UN-Lohn'!$M$2:$R$6,5),"0,00")))</f>
        <v>0,00</v>
      </c>
      <c r="S30" s="198" t="str">
        <f>IF(ISBLANK($J30),"0,00",IF(AND($G30="Stunden",$O30="Ja"),VLOOKUP($J30,'Grundlage UN-Lohn'!$M$9:$R$13,6),IF(AND($G30="Monat",$O30="Ja"),VLOOKUP($J30,'Grundlage UN-Lohn'!$M$2:$R$6,6),"0,00")))</f>
        <v>0,00</v>
      </c>
      <c r="T30" s="102">
        <f t="shared" si="2"/>
        <v>0</v>
      </c>
      <c r="U30" s="199">
        <f t="shared" si="1"/>
        <v>0</v>
      </c>
      <c r="V30" s="200"/>
    </row>
    <row r="31" spans="1:24" x14ac:dyDescent="0.25">
      <c r="B31" s="84"/>
      <c r="C31" s="84"/>
      <c r="D31" s="108"/>
      <c r="E31" s="108"/>
      <c r="F31" s="108"/>
      <c r="G31" s="108"/>
      <c r="H31" s="108"/>
      <c r="I31" s="108"/>
      <c r="J31" s="108"/>
      <c r="K31" s="108"/>
      <c r="L31" s="108"/>
      <c r="M31" s="108"/>
      <c r="N31" s="108"/>
      <c r="O31" s="108"/>
      <c r="P31" s="108"/>
      <c r="Q31" s="108"/>
      <c r="R31" s="108"/>
      <c r="S31" s="221"/>
      <c r="T31" s="221"/>
      <c r="U31" s="202">
        <f>SUM(U14:U30)</f>
        <v>0</v>
      </c>
    </row>
    <row r="32" spans="1:24" x14ac:dyDescent="0.25">
      <c r="B32" s="81"/>
      <c r="C32" s="81"/>
      <c r="D32" s="81"/>
      <c r="E32" s="81"/>
      <c r="F32" s="81"/>
      <c r="G32" s="81"/>
      <c r="H32" s="81"/>
      <c r="I32" s="81"/>
      <c r="J32" s="81"/>
      <c r="K32" s="81"/>
      <c r="L32" s="81"/>
      <c r="M32" s="81"/>
      <c r="N32" s="81"/>
      <c r="O32" s="81"/>
      <c r="P32" s="81"/>
      <c r="Q32" s="81"/>
      <c r="R32" s="81"/>
      <c r="S32" s="81"/>
      <c r="T32" s="81"/>
      <c r="U32" s="81"/>
      <c r="V32" s="81"/>
      <c r="W32" s="81"/>
      <c r="X32" s="81"/>
    </row>
    <row r="34" spans="2:22" ht="27" customHeight="1" x14ac:dyDescent="0.25"/>
    <row r="35" spans="2:22" x14ac:dyDescent="0.25">
      <c r="B35" s="309" t="s">
        <v>145</v>
      </c>
      <c r="C35" s="309"/>
      <c r="D35" s="309"/>
      <c r="E35" s="309"/>
      <c r="F35" s="309"/>
      <c r="G35" s="309"/>
      <c r="H35" s="309"/>
      <c r="I35" s="309"/>
      <c r="J35" s="309"/>
      <c r="K35" s="309"/>
      <c r="L35" s="309"/>
      <c r="M35" s="309"/>
      <c r="N35" s="309"/>
      <c r="O35" s="309"/>
      <c r="P35" s="309"/>
      <c r="Q35" s="309"/>
      <c r="R35" s="309"/>
      <c r="S35" s="309"/>
      <c r="T35" s="309"/>
      <c r="U35" s="309"/>
      <c r="V35" s="309"/>
    </row>
    <row r="36" spans="2:22" x14ac:dyDescent="0.25">
      <c r="F36" s="203"/>
      <c r="G36" s="203"/>
      <c r="H36" s="203"/>
      <c r="I36" s="203"/>
    </row>
    <row r="37" spans="2:22" x14ac:dyDescent="0.25">
      <c r="F37" s="203"/>
      <c r="G37" s="203"/>
      <c r="H37" s="203"/>
      <c r="I37" s="203"/>
    </row>
    <row r="38" spans="2:22" x14ac:dyDescent="0.25">
      <c r="F38" s="203"/>
      <c r="G38" s="203"/>
      <c r="H38" s="203"/>
      <c r="I38" s="203"/>
    </row>
    <row r="39" spans="2:22" x14ac:dyDescent="0.25">
      <c r="F39" s="203"/>
      <c r="G39" s="203"/>
      <c r="H39" s="203"/>
      <c r="I39" s="203"/>
    </row>
  </sheetData>
  <sheetProtection algorithmName="SHA-512" hashValue="egXkXdXfl2SZ4HMwOBuAqUkPAiukoJHEpskO4C2gjykjro7RV4hVZuJAi8LjOHhanolLB34Q0oG4ETaCkr0I7A==" saltValue="peOnYD9fJnr6F2Cdnt4sCw==" spinCount="100000" sheet="1" objects="1" scenarios="1"/>
  <mergeCells count="26">
    <mergeCell ref="B7:E7"/>
    <mergeCell ref="F7:J7"/>
    <mergeCell ref="G11:G12"/>
    <mergeCell ref="H11:H12"/>
    <mergeCell ref="I11:I12"/>
    <mergeCell ref="J11:J12"/>
    <mergeCell ref="B3:V3"/>
    <mergeCell ref="B5:E5"/>
    <mergeCell ref="F5:J5"/>
    <mergeCell ref="B6:E6"/>
    <mergeCell ref="F6:J6"/>
    <mergeCell ref="B35:V35"/>
    <mergeCell ref="A11:A12"/>
    <mergeCell ref="K11:K12"/>
    <mergeCell ref="L11:O11"/>
    <mergeCell ref="P11:S11"/>
    <mergeCell ref="T11:T12"/>
    <mergeCell ref="U11:U12"/>
    <mergeCell ref="V11:V12"/>
    <mergeCell ref="L12:O12"/>
    <mergeCell ref="P12:S12"/>
    <mergeCell ref="B11:B12"/>
    <mergeCell ref="C11:C12"/>
    <mergeCell ref="D11:D12"/>
    <mergeCell ref="E11:E12"/>
    <mergeCell ref="F11:F12"/>
  </mergeCells>
  <conditionalFormatting sqref="L14:O30">
    <cfRule type="containsText" dxfId="17" priority="1" operator="containsText" text="Bitte wählen">
      <formula>NOT(ISERROR(SEARCH("Bitte wählen",L14)))</formula>
    </cfRule>
  </conditionalFormatting>
  <dataValidations count="3">
    <dataValidation type="list" allowBlank="1" showInputMessage="1" showErrorMessage="1" sqref="G14:G30" xr:uid="{00000000-0002-0000-0500-000000000000}">
      <formula1>"Stunden,Monat"</formula1>
    </dataValidation>
    <dataValidation operator="equal" allowBlank="1" showInputMessage="1" showErrorMessage="1" sqref="P14:P30" xr:uid="{00000000-0002-0000-0500-000001000000}"/>
    <dataValidation type="list" errorStyle="information" allowBlank="1" showInputMessage="1" showErrorMessage="1" error="Bitte wählen" sqref="L14:O30" xr:uid="{00000000-0002-0000-0500-000002000000}">
      <formula1>"Ja, Nein"</formula1>
    </dataValidation>
  </dataValidation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Nachweis&amp;RStand 09.12.2024</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'Grundlage UN-Lohn'!$M$2:$M$6</xm:f>
          </x14:formula1>
          <xm:sqref>J14:J30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3:FZ33"/>
  <sheetViews>
    <sheetView showGridLines="0" tabSelected="1" workbookViewId="0">
      <selection activeCell="M5" sqref="M5"/>
    </sheetView>
  </sheetViews>
  <sheetFormatPr baseColWidth="10" defaultColWidth="11.42578125" defaultRowHeight="14.25" x14ac:dyDescent="0.2"/>
  <cols>
    <col min="1" max="1" width="9.140625" style="34" customWidth="1"/>
    <col min="2" max="2" width="9.28515625" style="34" customWidth="1"/>
    <col min="3" max="3" width="16" style="34" customWidth="1"/>
    <col min="4" max="4" width="42.140625" style="34" customWidth="1"/>
    <col min="5" max="5" width="24" style="34" hidden="1" customWidth="1"/>
    <col min="6" max="6" width="23.7109375" style="34" customWidth="1"/>
    <col min="7" max="7" width="20.85546875" style="34" customWidth="1"/>
    <col min="8" max="8" width="10.28515625" style="34" customWidth="1"/>
    <col min="9" max="9" width="22.85546875" style="34" customWidth="1"/>
    <col min="10" max="10" width="13.140625" style="34" customWidth="1"/>
    <col min="11" max="11" width="11.85546875" style="16" customWidth="1"/>
    <col min="12" max="12" width="10.28515625" style="16" customWidth="1"/>
    <col min="13" max="13" width="13.28515625" style="16" customWidth="1"/>
    <col min="14" max="14" width="11.42578125" style="16"/>
    <col min="15" max="15" width="44.140625" style="34" customWidth="1"/>
    <col min="16" max="16384" width="11.42578125" style="34"/>
  </cols>
  <sheetData>
    <row r="3" spans="1:182" s="136" customFormat="1" ht="15" x14ac:dyDescent="0.25">
      <c r="B3" s="319" t="str">
        <f>"zahlenmäßiger Nachweis - Anlage zum Auszahlungsantrag Nr."&amp;" "&amp;'Gesamtübersicht je AZ'!$C$3</f>
        <v>zahlenmäßiger Nachweis - Anlage zum Auszahlungsantrag Nr. 1</v>
      </c>
      <c r="C3" s="319"/>
      <c r="D3" s="319"/>
      <c r="E3" s="319"/>
      <c r="F3" s="319"/>
      <c r="G3" s="319"/>
      <c r="H3" s="319"/>
      <c r="I3" s="319"/>
      <c r="J3" s="319"/>
      <c r="K3" s="319"/>
      <c r="L3" s="319"/>
      <c r="M3" s="319"/>
      <c r="N3" s="319"/>
      <c r="O3" s="319"/>
    </row>
    <row r="4" spans="1:182" s="9" customFormat="1" ht="15" x14ac:dyDescent="0.25">
      <c r="B4" s="140"/>
      <c r="C4" s="140"/>
      <c r="D4" s="140"/>
      <c r="E4" s="140"/>
      <c r="F4" s="140"/>
      <c r="G4" s="140"/>
      <c r="H4" s="140"/>
      <c r="I4" s="140"/>
      <c r="J4" s="140"/>
      <c r="K4" s="140"/>
    </row>
    <row r="5" spans="1:182" s="136" customFormat="1" ht="15" x14ac:dyDescent="0.25">
      <c r="B5" s="14"/>
      <c r="C5" s="43"/>
      <c r="D5" s="43"/>
      <c r="E5" s="43"/>
      <c r="F5" s="43"/>
      <c r="G5" s="141"/>
      <c r="H5" s="48"/>
      <c r="L5" s="9"/>
      <c r="M5" s="9"/>
      <c r="N5" s="9"/>
      <c r="O5" s="340" t="s">
        <v>28</v>
      </c>
    </row>
    <row r="6" spans="1:182" s="136" customFormat="1" ht="15" x14ac:dyDescent="0.25">
      <c r="B6" s="319" t="s">
        <v>8</v>
      </c>
      <c r="C6" s="319"/>
      <c r="D6" s="319"/>
      <c r="E6" s="319"/>
      <c r="F6" s="319"/>
      <c r="G6" s="319">
        <f>'Gesamtübersicht je AZ'!$B$7</f>
        <v>0</v>
      </c>
      <c r="H6" s="319"/>
      <c r="I6" s="319"/>
      <c r="J6" s="319"/>
      <c r="K6" s="319"/>
      <c r="L6" s="319"/>
      <c r="N6" s="9"/>
    </row>
    <row r="7" spans="1:182" s="136" customFormat="1" ht="15" x14ac:dyDescent="0.25">
      <c r="B7" s="319" t="s">
        <v>9</v>
      </c>
      <c r="C7" s="319"/>
      <c r="D7" s="319"/>
      <c r="E7" s="319"/>
      <c r="F7" s="319"/>
      <c r="G7" s="319">
        <f>'Gesamtübersicht je AZ'!$B$8</f>
        <v>0</v>
      </c>
      <c r="H7" s="319"/>
      <c r="I7" s="319"/>
      <c r="J7" s="319"/>
      <c r="K7" s="319"/>
      <c r="L7" s="319"/>
    </row>
    <row r="8" spans="1:182" s="136" customFormat="1" ht="15" x14ac:dyDescent="0.25">
      <c r="B8" s="323" t="s">
        <v>10</v>
      </c>
      <c r="C8" s="323"/>
      <c r="D8" s="323"/>
      <c r="E8" s="323"/>
      <c r="F8" s="323"/>
      <c r="G8" s="341">
        <f>'Gesamtübersicht je AZ'!$B$9</f>
        <v>0</v>
      </c>
      <c r="H8" s="341"/>
      <c r="I8" s="341"/>
      <c r="J8" s="341"/>
      <c r="K8" s="341"/>
      <c r="L8" s="341"/>
      <c r="N8" s="9"/>
    </row>
    <row r="9" spans="1:182" s="136" customFormat="1" ht="15.75" x14ac:dyDescent="0.25">
      <c r="B9" s="14"/>
      <c r="C9" s="43"/>
      <c r="D9" s="342"/>
      <c r="E9" s="342"/>
      <c r="F9" s="43"/>
      <c r="G9" s="141"/>
      <c r="H9" s="48"/>
      <c r="I9" s="343"/>
      <c r="J9" s="16"/>
      <c r="K9" s="16"/>
      <c r="L9" s="9"/>
      <c r="M9" s="9"/>
      <c r="N9" s="9"/>
    </row>
    <row r="10" spans="1:182" s="347" customFormat="1" ht="99.75" customHeight="1" x14ac:dyDescent="0.25">
      <c r="A10" s="344" t="s">
        <v>113</v>
      </c>
      <c r="B10" s="344" t="s">
        <v>29</v>
      </c>
      <c r="C10" s="344" t="s">
        <v>111</v>
      </c>
      <c r="D10" s="344" t="s">
        <v>30</v>
      </c>
      <c r="E10" s="345" t="s">
        <v>280</v>
      </c>
      <c r="F10" s="344" t="s">
        <v>31</v>
      </c>
      <c r="G10" s="344" t="s">
        <v>32</v>
      </c>
      <c r="H10" s="344" t="s">
        <v>33</v>
      </c>
      <c r="I10" s="344" t="s">
        <v>34</v>
      </c>
      <c r="J10" s="345" t="s">
        <v>35</v>
      </c>
      <c r="K10" s="345" t="s">
        <v>36</v>
      </c>
      <c r="L10" s="345" t="s">
        <v>37</v>
      </c>
      <c r="M10" s="344" t="s">
        <v>38</v>
      </c>
      <c r="N10" s="345" t="s">
        <v>1</v>
      </c>
      <c r="O10" s="344" t="s">
        <v>133</v>
      </c>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6"/>
      <c r="BB10" s="346"/>
      <c r="BC10" s="346"/>
      <c r="BD10" s="346"/>
      <c r="BE10" s="346"/>
      <c r="BF10" s="346"/>
      <c r="BG10" s="346"/>
      <c r="BH10" s="346"/>
      <c r="BI10" s="346"/>
      <c r="BJ10" s="346"/>
      <c r="BK10" s="346"/>
      <c r="BL10" s="346"/>
      <c r="BM10" s="346"/>
      <c r="BN10" s="346"/>
      <c r="BO10" s="346"/>
      <c r="BP10" s="346"/>
      <c r="BQ10" s="346"/>
      <c r="BR10" s="346"/>
      <c r="BS10" s="346"/>
      <c r="BT10" s="346"/>
      <c r="BU10" s="346"/>
      <c r="BV10" s="346"/>
      <c r="BW10" s="346"/>
      <c r="BX10" s="346"/>
      <c r="BY10" s="346"/>
      <c r="BZ10" s="346"/>
      <c r="CA10" s="346"/>
      <c r="CB10" s="346"/>
      <c r="CC10" s="346"/>
      <c r="CD10" s="346"/>
      <c r="CE10" s="346"/>
      <c r="CF10" s="346"/>
      <c r="CG10" s="346"/>
      <c r="CH10" s="346"/>
      <c r="CI10" s="346"/>
      <c r="CJ10" s="346"/>
      <c r="CK10" s="346"/>
      <c r="CL10" s="346"/>
      <c r="CM10" s="346"/>
      <c r="CN10" s="346"/>
      <c r="CO10" s="346"/>
      <c r="CP10" s="346"/>
      <c r="CQ10" s="346"/>
      <c r="CR10" s="346"/>
      <c r="CS10" s="346"/>
      <c r="CT10" s="346"/>
      <c r="CU10" s="346"/>
      <c r="CV10" s="346"/>
      <c r="CW10" s="346"/>
      <c r="CX10" s="346"/>
      <c r="CY10" s="346"/>
      <c r="CZ10" s="346"/>
      <c r="DA10" s="346"/>
      <c r="DB10" s="346"/>
      <c r="DC10" s="346"/>
      <c r="DD10" s="346"/>
      <c r="DE10" s="346"/>
      <c r="DF10" s="346"/>
      <c r="DG10" s="346"/>
      <c r="DH10" s="346"/>
      <c r="DI10" s="346"/>
      <c r="DJ10" s="346"/>
      <c r="DK10" s="346"/>
      <c r="DL10" s="346"/>
      <c r="DM10" s="346"/>
      <c r="DN10" s="346"/>
      <c r="DO10" s="346"/>
      <c r="DP10" s="346"/>
      <c r="DQ10" s="346"/>
      <c r="DR10" s="346"/>
      <c r="DS10" s="346"/>
      <c r="DT10" s="346"/>
      <c r="DU10" s="346"/>
      <c r="DV10" s="346"/>
      <c r="DW10" s="346"/>
      <c r="DX10" s="346"/>
      <c r="DY10" s="346"/>
      <c r="DZ10" s="346"/>
      <c r="EA10" s="346"/>
      <c r="EB10" s="346"/>
      <c r="EC10" s="346"/>
      <c r="ED10" s="346"/>
      <c r="EE10" s="346"/>
      <c r="EF10" s="346"/>
      <c r="EG10" s="346"/>
      <c r="EH10" s="346"/>
      <c r="EI10" s="346"/>
      <c r="EJ10" s="346"/>
      <c r="EK10" s="346"/>
      <c r="EL10" s="346"/>
      <c r="EM10" s="346"/>
      <c r="EN10" s="346"/>
      <c r="EO10" s="346"/>
      <c r="EP10" s="346"/>
      <c r="EQ10" s="346"/>
      <c r="ER10" s="346"/>
      <c r="ES10" s="346"/>
      <c r="ET10" s="346"/>
      <c r="EU10" s="346"/>
      <c r="EV10" s="346"/>
      <c r="EW10" s="346"/>
      <c r="EX10" s="346"/>
      <c r="EY10" s="346"/>
      <c r="EZ10" s="346"/>
      <c r="FA10" s="346"/>
      <c r="FB10" s="346"/>
      <c r="FC10" s="346"/>
      <c r="FD10" s="346"/>
      <c r="FE10" s="346"/>
      <c r="FF10" s="346"/>
      <c r="FG10" s="346"/>
      <c r="FH10" s="346"/>
      <c r="FI10" s="346"/>
      <c r="FJ10" s="346"/>
      <c r="FK10" s="346"/>
      <c r="FL10" s="346"/>
      <c r="FM10" s="346"/>
      <c r="FN10" s="346"/>
      <c r="FO10" s="346"/>
      <c r="FP10" s="346"/>
      <c r="FQ10" s="346"/>
      <c r="FR10" s="346"/>
      <c r="FS10" s="346"/>
      <c r="FT10" s="346"/>
      <c r="FU10" s="346"/>
      <c r="FV10" s="346"/>
      <c r="FW10" s="346"/>
      <c r="FX10" s="346"/>
      <c r="FY10" s="346"/>
      <c r="FZ10" s="346"/>
    </row>
    <row r="11" spans="1:182" s="350" customFormat="1" ht="14.25" customHeight="1" x14ac:dyDescent="0.2">
      <c r="A11" s="344"/>
      <c r="B11" s="344"/>
      <c r="C11" s="344"/>
      <c r="D11" s="344"/>
      <c r="E11" s="345"/>
      <c r="F11" s="344"/>
      <c r="G11" s="344"/>
      <c r="H11" s="344"/>
      <c r="I11" s="344"/>
      <c r="J11" s="348" t="s">
        <v>39</v>
      </c>
      <c r="K11" s="348" t="s">
        <v>2</v>
      </c>
      <c r="L11" s="348" t="s">
        <v>2</v>
      </c>
      <c r="M11" s="344"/>
      <c r="N11" s="348" t="s">
        <v>39</v>
      </c>
      <c r="O11" s="349"/>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row>
    <row r="12" spans="1:182" s="16" customFormat="1" ht="15.75" hidden="1" customHeight="1" x14ac:dyDescent="0.2">
      <c r="A12" s="351" t="s">
        <v>112</v>
      </c>
      <c r="B12" s="352" t="s">
        <v>40</v>
      </c>
      <c r="C12" s="353" t="s">
        <v>41</v>
      </c>
      <c r="D12" s="352" t="s">
        <v>42</v>
      </c>
      <c r="E12" s="352" t="s">
        <v>279</v>
      </c>
      <c r="F12" s="352" t="s">
        <v>43</v>
      </c>
      <c r="G12" s="352" t="s">
        <v>44</v>
      </c>
      <c r="H12" s="354" t="s">
        <v>45</v>
      </c>
      <c r="I12" s="355" t="s">
        <v>47</v>
      </c>
      <c r="J12" s="356" t="s">
        <v>48</v>
      </c>
      <c r="K12" s="357" t="s">
        <v>49</v>
      </c>
      <c r="L12" s="357" t="s">
        <v>50</v>
      </c>
      <c r="M12" s="354" t="s">
        <v>51</v>
      </c>
      <c r="N12" s="358" t="s">
        <v>52</v>
      </c>
      <c r="O12" s="359" t="s">
        <v>53</v>
      </c>
    </row>
    <row r="13" spans="1:182" s="16" customFormat="1" x14ac:dyDescent="0.2">
      <c r="A13" s="375"/>
      <c r="B13" s="360">
        <f t="shared" ref="B13:B29" si="0">ROW()-12</f>
        <v>1</v>
      </c>
      <c r="C13" s="368"/>
      <c r="D13" s="369"/>
      <c r="E13" s="369"/>
      <c r="F13" s="369"/>
      <c r="G13" s="369"/>
      <c r="H13" s="370"/>
      <c r="I13" s="371"/>
      <c r="J13" s="372"/>
      <c r="K13" s="373"/>
      <c r="L13" s="373"/>
      <c r="M13" s="370"/>
      <c r="N13" s="361">
        <f t="shared" ref="N13:N29" si="1">($J13-($J13*$L13))+(($J13-($J13*$L13))*$K13)</f>
        <v>0</v>
      </c>
      <c r="O13" s="376"/>
    </row>
    <row r="14" spans="1:182" s="16" customFormat="1" x14ac:dyDescent="0.2">
      <c r="A14" s="375"/>
      <c r="B14" s="360">
        <f t="shared" si="0"/>
        <v>2</v>
      </c>
      <c r="C14" s="368"/>
      <c r="D14" s="369"/>
      <c r="E14" s="369"/>
      <c r="F14" s="369"/>
      <c r="G14" s="369"/>
      <c r="H14" s="370"/>
      <c r="I14" s="371"/>
      <c r="J14" s="372"/>
      <c r="K14" s="373"/>
      <c r="L14" s="373"/>
      <c r="M14" s="370"/>
      <c r="N14" s="361">
        <f t="shared" si="1"/>
        <v>0</v>
      </c>
      <c r="O14" s="376"/>
    </row>
    <row r="15" spans="1:182" s="16" customFormat="1" x14ac:dyDescent="0.2">
      <c r="A15" s="375"/>
      <c r="B15" s="360">
        <f t="shared" si="0"/>
        <v>3</v>
      </c>
      <c r="C15" s="368"/>
      <c r="D15" s="369"/>
      <c r="E15" s="369"/>
      <c r="F15" s="369"/>
      <c r="G15" s="369"/>
      <c r="H15" s="370"/>
      <c r="I15" s="371"/>
      <c r="J15" s="372"/>
      <c r="K15" s="373"/>
      <c r="L15" s="373"/>
      <c r="M15" s="370"/>
      <c r="N15" s="361">
        <f t="shared" si="1"/>
        <v>0</v>
      </c>
      <c r="O15" s="376"/>
    </row>
    <row r="16" spans="1:182" s="16" customFormat="1" x14ac:dyDescent="0.2">
      <c r="A16" s="375"/>
      <c r="B16" s="360">
        <f t="shared" si="0"/>
        <v>4</v>
      </c>
      <c r="C16" s="368"/>
      <c r="D16" s="369"/>
      <c r="E16" s="369"/>
      <c r="F16" s="369"/>
      <c r="G16" s="369"/>
      <c r="H16" s="370"/>
      <c r="I16" s="371"/>
      <c r="J16" s="372"/>
      <c r="K16" s="373"/>
      <c r="L16" s="373"/>
      <c r="M16" s="370"/>
      <c r="N16" s="361">
        <f t="shared" si="1"/>
        <v>0</v>
      </c>
      <c r="O16" s="376"/>
    </row>
    <row r="17" spans="1:15" s="16" customFormat="1" x14ac:dyDescent="0.2">
      <c r="A17" s="375"/>
      <c r="B17" s="360">
        <f t="shared" si="0"/>
        <v>5</v>
      </c>
      <c r="C17" s="368"/>
      <c r="D17" s="369"/>
      <c r="E17" s="369"/>
      <c r="F17" s="369"/>
      <c r="G17" s="369"/>
      <c r="H17" s="370"/>
      <c r="I17" s="371"/>
      <c r="J17" s="372"/>
      <c r="K17" s="373"/>
      <c r="L17" s="373"/>
      <c r="M17" s="370"/>
      <c r="N17" s="361">
        <f t="shared" si="1"/>
        <v>0</v>
      </c>
      <c r="O17" s="376"/>
    </row>
    <row r="18" spans="1:15" s="16" customFormat="1" x14ac:dyDescent="0.2">
      <c r="A18" s="375"/>
      <c r="B18" s="360">
        <f t="shared" si="0"/>
        <v>6</v>
      </c>
      <c r="C18" s="368"/>
      <c r="D18" s="369"/>
      <c r="E18" s="369"/>
      <c r="F18" s="369"/>
      <c r="G18" s="369"/>
      <c r="H18" s="370"/>
      <c r="I18" s="371"/>
      <c r="J18" s="372"/>
      <c r="K18" s="373"/>
      <c r="L18" s="373"/>
      <c r="M18" s="374"/>
      <c r="N18" s="361">
        <f t="shared" si="1"/>
        <v>0</v>
      </c>
      <c r="O18" s="376"/>
    </row>
    <row r="19" spans="1:15" s="16" customFormat="1" x14ac:dyDescent="0.2">
      <c r="A19" s="375"/>
      <c r="B19" s="360">
        <f t="shared" si="0"/>
        <v>7</v>
      </c>
      <c r="C19" s="368"/>
      <c r="D19" s="369"/>
      <c r="E19" s="369"/>
      <c r="F19" s="369"/>
      <c r="G19" s="369"/>
      <c r="H19" s="370"/>
      <c r="I19" s="371"/>
      <c r="J19" s="372"/>
      <c r="K19" s="373"/>
      <c r="L19" s="373"/>
      <c r="M19" s="374"/>
      <c r="N19" s="361">
        <f t="shared" si="1"/>
        <v>0</v>
      </c>
      <c r="O19" s="376"/>
    </row>
    <row r="20" spans="1:15" s="16" customFormat="1" x14ac:dyDescent="0.2">
      <c r="A20" s="375"/>
      <c r="B20" s="360">
        <f t="shared" si="0"/>
        <v>8</v>
      </c>
      <c r="C20" s="368"/>
      <c r="D20" s="369"/>
      <c r="E20" s="369"/>
      <c r="F20" s="369"/>
      <c r="G20" s="369"/>
      <c r="H20" s="370"/>
      <c r="I20" s="371"/>
      <c r="J20" s="372"/>
      <c r="K20" s="373"/>
      <c r="L20" s="373"/>
      <c r="M20" s="374"/>
      <c r="N20" s="361">
        <f t="shared" si="1"/>
        <v>0</v>
      </c>
      <c r="O20" s="376"/>
    </row>
    <row r="21" spans="1:15" s="16" customFormat="1" x14ac:dyDescent="0.2">
      <c r="A21" s="375"/>
      <c r="B21" s="360">
        <f t="shared" si="0"/>
        <v>9</v>
      </c>
      <c r="C21" s="368"/>
      <c r="D21" s="369"/>
      <c r="E21" s="369"/>
      <c r="F21" s="369"/>
      <c r="G21" s="369"/>
      <c r="H21" s="370"/>
      <c r="I21" s="371"/>
      <c r="J21" s="372"/>
      <c r="K21" s="373"/>
      <c r="L21" s="373"/>
      <c r="M21" s="374"/>
      <c r="N21" s="361">
        <f t="shared" si="1"/>
        <v>0</v>
      </c>
      <c r="O21" s="376"/>
    </row>
    <row r="22" spans="1:15" s="16" customFormat="1" x14ac:dyDescent="0.2">
      <c r="A22" s="375"/>
      <c r="B22" s="360">
        <f t="shared" si="0"/>
        <v>10</v>
      </c>
      <c r="C22" s="368"/>
      <c r="D22" s="369"/>
      <c r="E22" s="369"/>
      <c r="F22" s="369"/>
      <c r="G22" s="369"/>
      <c r="H22" s="370"/>
      <c r="I22" s="371"/>
      <c r="J22" s="372"/>
      <c r="K22" s="373"/>
      <c r="L22" s="373"/>
      <c r="M22" s="374"/>
      <c r="N22" s="361">
        <f t="shared" si="1"/>
        <v>0</v>
      </c>
      <c r="O22" s="376"/>
    </row>
    <row r="23" spans="1:15" s="16" customFormat="1" x14ac:dyDescent="0.2">
      <c r="A23" s="375"/>
      <c r="B23" s="360">
        <f t="shared" si="0"/>
        <v>11</v>
      </c>
      <c r="C23" s="368"/>
      <c r="D23" s="369"/>
      <c r="E23" s="369"/>
      <c r="F23" s="369"/>
      <c r="G23" s="369"/>
      <c r="H23" s="370"/>
      <c r="I23" s="371"/>
      <c r="J23" s="372"/>
      <c r="K23" s="373"/>
      <c r="L23" s="373"/>
      <c r="M23" s="374"/>
      <c r="N23" s="361">
        <f t="shared" si="1"/>
        <v>0</v>
      </c>
      <c r="O23" s="376"/>
    </row>
    <row r="24" spans="1:15" s="16" customFormat="1" x14ac:dyDescent="0.2">
      <c r="A24" s="375"/>
      <c r="B24" s="360">
        <f t="shared" si="0"/>
        <v>12</v>
      </c>
      <c r="C24" s="368"/>
      <c r="D24" s="369"/>
      <c r="E24" s="369"/>
      <c r="F24" s="369"/>
      <c r="G24" s="369"/>
      <c r="H24" s="370"/>
      <c r="I24" s="371"/>
      <c r="J24" s="372"/>
      <c r="K24" s="373"/>
      <c r="L24" s="373"/>
      <c r="M24" s="374"/>
      <c r="N24" s="361">
        <f t="shared" si="1"/>
        <v>0</v>
      </c>
      <c r="O24" s="376"/>
    </row>
    <row r="25" spans="1:15" s="16" customFormat="1" x14ac:dyDescent="0.2">
      <c r="A25" s="375"/>
      <c r="B25" s="360">
        <f t="shared" si="0"/>
        <v>13</v>
      </c>
      <c r="C25" s="368"/>
      <c r="D25" s="369"/>
      <c r="E25" s="369"/>
      <c r="F25" s="369"/>
      <c r="G25" s="369"/>
      <c r="H25" s="370"/>
      <c r="I25" s="371"/>
      <c r="J25" s="372"/>
      <c r="K25" s="373"/>
      <c r="L25" s="373"/>
      <c r="M25" s="374"/>
      <c r="N25" s="361">
        <f t="shared" si="1"/>
        <v>0</v>
      </c>
      <c r="O25" s="376"/>
    </row>
    <row r="26" spans="1:15" s="16" customFormat="1" x14ac:dyDescent="0.2">
      <c r="A26" s="375"/>
      <c r="B26" s="360">
        <f t="shared" si="0"/>
        <v>14</v>
      </c>
      <c r="C26" s="368"/>
      <c r="D26" s="369"/>
      <c r="E26" s="369"/>
      <c r="F26" s="369"/>
      <c r="G26" s="369"/>
      <c r="H26" s="370"/>
      <c r="I26" s="371"/>
      <c r="J26" s="372"/>
      <c r="K26" s="373"/>
      <c r="L26" s="373"/>
      <c r="M26" s="374"/>
      <c r="N26" s="361">
        <f t="shared" si="1"/>
        <v>0</v>
      </c>
      <c r="O26" s="376"/>
    </row>
    <row r="27" spans="1:15" s="16" customFormat="1" x14ac:dyDescent="0.2">
      <c r="A27" s="375"/>
      <c r="B27" s="360">
        <f t="shared" si="0"/>
        <v>15</v>
      </c>
      <c r="C27" s="368"/>
      <c r="D27" s="369"/>
      <c r="E27" s="369"/>
      <c r="F27" s="369"/>
      <c r="G27" s="369"/>
      <c r="H27" s="370"/>
      <c r="I27" s="371"/>
      <c r="J27" s="372"/>
      <c r="K27" s="373"/>
      <c r="L27" s="373"/>
      <c r="M27" s="374"/>
      <c r="N27" s="361">
        <f t="shared" si="1"/>
        <v>0</v>
      </c>
      <c r="O27" s="376"/>
    </row>
    <row r="28" spans="1:15" s="16" customFormat="1" x14ac:dyDescent="0.2">
      <c r="A28" s="375"/>
      <c r="B28" s="360">
        <f t="shared" si="0"/>
        <v>16</v>
      </c>
      <c r="C28" s="368"/>
      <c r="D28" s="369"/>
      <c r="E28" s="369"/>
      <c r="F28" s="369"/>
      <c r="G28" s="369"/>
      <c r="H28" s="370"/>
      <c r="I28" s="371"/>
      <c r="J28" s="372"/>
      <c r="K28" s="373"/>
      <c r="L28" s="373"/>
      <c r="M28" s="374"/>
      <c r="N28" s="361">
        <f t="shared" si="1"/>
        <v>0</v>
      </c>
      <c r="O28" s="376"/>
    </row>
    <row r="29" spans="1:15" s="16" customFormat="1" x14ac:dyDescent="0.2">
      <c r="A29" s="375"/>
      <c r="B29" s="360">
        <f t="shared" si="0"/>
        <v>17</v>
      </c>
      <c r="C29" s="368"/>
      <c r="D29" s="369"/>
      <c r="E29" s="369"/>
      <c r="F29" s="369"/>
      <c r="G29" s="369"/>
      <c r="H29" s="370"/>
      <c r="I29" s="371"/>
      <c r="J29" s="372"/>
      <c r="K29" s="373"/>
      <c r="L29" s="373"/>
      <c r="M29" s="374"/>
      <c r="N29" s="361">
        <f t="shared" si="1"/>
        <v>0</v>
      </c>
      <c r="O29" s="376"/>
    </row>
    <row r="30" spans="1:15" s="16" customFormat="1" x14ac:dyDescent="0.2">
      <c r="B30" s="362"/>
      <c r="C30" s="362"/>
      <c r="D30" s="362"/>
      <c r="E30" s="362"/>
      <c r="F30" s="362"/>
      <c r="G30" s="362"/>
      <c r="H30" s="363"/>
      <c r="I30" s="364" t="s">
        <v>54</v>
      </c>
      <c r="J30" s="364">
        <f>SUM(J13:J29)</f>
        <v>0</v>
      </c>
      <c r="K30" s="365"/>
      <c r="L30" s="364"/>
      <c r="M30" s="365"/>
      <c r="N30" s="364">
        <f>SUM(N13:N29)</f>
        <v>0</v>
      </c>
      <c r="O30" s="362"/>
    </row>
    <row r="31" spans="1:15" s="16" customFormat="1" x14ac:dyDescent="0.2">
      <c r="B31" s="362"/>
      <c r="C31" s="362"/>
      <c r="D31" s="362"/>
      <c r="E31" s="362"/>
      <c r="F31" s="362"/>
      <c r="G31" s="362"/>
      <c r="H31" s="363"/>
      <c r="I31" s="366"/>
      <c r="J31" s="366"/>
      <c r="K31" s="366"/>
      <c r="L31" s="366"/>
      <c r="M31" s="366"/>
      <c r="N31" s="362"/>
      <c r="O31" s="362"/>
    </row>
    <row r="32" spans="1:15" s="16" customFormat="1" x14ac:dyDescent="0.2">
      <c r="B32" s="367" t="s">
        <v>55</v>
      </c>
      <c r="C32" s="367"/>
      <c r="D32" s="367"/>
      <c r="E32" s="367"/>
      <c r="F32" s="367"/>
      <c r="G32" s="367"/>
      <c r="H32" s="367"/>
      <c r="I32" s="367"/>
      <c r="J32" s="367"/>
      <c r="K32" s="367"/>
      <c r="L32" s="367"/>
      <c r="M32" s="367"/>
      <c r="N32" s="367"/>
    </row>
    <row r="33" spans="2:15" x14ac:dyDescent="0.2">
      <c r="B33" s="367" t="s">
        <v>56</v>
      </c>
      <c r="C33" s="367"/>
      <c r="D33" s="367"/>
      <c r="E33" s="367"/>
      <c r="F33" s="367"/>
      <c r="G33" s="367"/>
      <c r="H33" s="367"/>
      <c r="I33" s="367"/>
      <c r="J33" s="367"/>
      <c r="K33" s="367"/>
      <c r="L33" s="367"/>
      <c r="M33" s="367"/>
      <c r="N33" s="367"/>
      <c r="O33" s="16"/>
    </row>
  </sheetData>
  <sheetProtection algorithmName="SHA-512" hashValue="vRko53K7aUTu3CDJA0EBEM2tx1Gr3Dif5RUAGpG7/OQP/rPiU87MoXiPvHMqO0oFf/WweTvJV7TELYC0WBrkwA==" saltValue="qFRV7H9EtL4AsCwCcTZvGQ==" spinCount="100000" sheet="1" objects="1" scenarios="1" autoFilter="0"/>
  <mergeCells count="19">
    <mergeCell ref="B8:F8"/>
    <mergeCell ref="G8:L8"/>
    <mergeCell ref="B3:O3"/>
    <mergeCell ref="B6:F6"/>
    <mergeCell ref="G6:L6"/>
    <mergeCell ref="B7:F7"/>
    <mergeCell ref="G7:L7"/>
    <mergeCell ref="I10:I11"/>
    <mergeCell ref="M10:M11"/>
    <mergeCell ref="O10:O11"/>
    <mergeCell ref="B32:N32"/>
    <mergeCell ref="B33:N33"/>
    <mergeCell ref="G10:G11"/>
    <mergeCell ref="H10:H11"/>
    <mergeCell ref="A10:A11"/>
    <mergeCell ref="B10:B11"/>
    <mergeCell ref="C10:C11"/>
    <mergeCell ref="D10:D11"/>
    <mergeCell ref="F10:F11"/>
  </mergeCells>
  <pageMargins left="0.70866141732283472" right="0.70866141732283472" top="0.78740157480314965" bottom="0.78740157480314965" header="0.31496062992125984" footer="0.31496062992125984"/>
  <pageSetup paperSize="9" scale="55" fitToHeight="0" orientation="landscape" r:id="rId1"/>
  <headerFooter>
    <oddFooter>&amp;L[Produktname]&amp;Czahlenmäßiger Nachweis&amp;R
Stand 09.12.2024</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Auswahlmöglichkeiten!$B$2:$B$7</xm:f>
          </x14:formula1>
          <xm:sqref>D13</xm:sqref>
        </x14:dataValidation>
        <x14:dataValidation type="list" allowBlank="1" showInputMessage="1" showErrorMessage="1" xr:uid="{00000000-0002-0000-0600-000001000000}">
          <x14:formula1>
            <xm:f>Auswahlmöglichkeiten!$B$2:$B$6</xm:f>
          </x14:formula1>
          <xm:sqref>D14:D29</xm:sqref>
        </x14:dataValidation>
        <x14:dataValidation type="list" allowBlank="1" showInputMessage="1" showErrorMessage="1" xr:uid="{00000000-0002-0000-0600-000002000000}">
          <x14:formula1>
            <xm:f>Auswahlmöglichkeiten!$I$2:$I$8</xm:f>
          </x14:formula1>
          <xm:sqref>E13:E29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3:Q25"/>
  <sheetViews>
    <sheetView showGridLines="0" workbookViewId="0">
      <selection activeCell="C17" sqref="C17"/>
    </sheetView>
  </sheetViews>
  <sheetFormatPr baseColWidth="10" defaultRowHeight="15" x14ac:dyDescent="0.25"/>
  <cols>
    <col min="1" max="1" width="6.5703125" customWidth="1"/>
    <col min="2" max="2" width="16.42578125" customWidth="1"/>
    <col min="3" max="3" width="78.7109375" customWidth="1"/>
    <col min="4" max="4" width="36.5703125" customWidth="1"/>
    <col min="5" max="5" width="31.140625" customWidth="1"/>
    <col min="6" max="6" width="30.7109375" customWidth="1"/>
    <col min="11" max="11" width="62.5703125" customWidth="1"/>
  </cols>
  <sheetData>
    <row r="3" spans="1:17" s="136" customFormat="1" x14ac:dyDescent="0.25">
      <c r="B3" s="320" t="str">
        <f>"zahlenmäßiger Nachweis - Anlage zum Auszahlungsantrag" &amp; " " &amp; 'Gesamtübersicht je AZ'!$C$3</f>
        <v>zahlenmäßiger Nachweis - Anlage zum Auszahlungsantrag 1</v>
      </c>
      <c r="C3" s="321"/>
      <c r="D3" s="321"/>
      <c r="E3" s="321"/>
      <c r="F3" s="321"/>
      <c r="G3" s="9"/>
      <c r="H3" s="9"/>
      <c r="I3" s="9"/>
      <c r="J3" s="9"/>
      <c r="K3" s="9"/>
      <c r="L3" s="9"/>
      <c r="M3" s="9"/>
      <c r="N3" s="9"/>
      <c r="O3" s="9"/>
      <c r="P3" s="9"/>
      <c r="Q3" s="9"/>
    </row>
    <row r="4" spans="1:17" s="139" customFormat="1" x14ac:dyDescent="0.25">
      <c r="B4" s="137"/>
      <c r="C4" s="137"/>
      <c r="D4" s="137"/>
      <c r="E4" s="138"/>
      <c r="F4" s="138"/>
    </row>
    <row r="5" spans="1:17" s="9" customFormat="1" x14ac:dyDescent="0.25">
      <c r="C5" s="140"/>
      <c r="D5" s="140"/>
      <c r="E5" s="328" t="s">
        <v>28</v>
      </c>
      <c r="F5" s="328"/>
      <c r="G5" s="140"/>
      <c r="H5" s="140"/>
      <c r="I5" s="140"/>
      <c r="J5" s="140"/>
      <c r="K5" s="140"/>
      <c r="L5" s="140"/>
    </row>
    <row r="6" spans="1:17" s="136" customFormat="1" x14ac:dyDescent="0.25">
      <c r="C6" s="14"/>
      <c r="D6" s="43"/>
      <c r="E6" s="43"/>
      <c r="F6" s="43"/>
      <c r="G6" s="141"/>
      <c r="H6" s="48"/>
      <c r="M6" s="9"/>
      <c r="N6" s="9"/>
      <c r="O6" s="9"/>
      <c r="P6" s="9"/>
      <c r="Q6" s="9"/>
    </row>
    <row r="7" spans="1:17" s="136" customFormat="1" x14ac:dyDescent="0.25">
      <c r="B7" s="320" t="s">
        <v>104</v>
      </c>
      <c r="C7" s="321"/>
      <c r="D7" s="329">
        <f>'Gesamtübersicht je AZ'!$B$7</f>
        <v>0</v>
      </c>
      <c r="E7" s="329"/>
      <c r="F7" s="329"/>
      <c r="G7"/>
      <c r="M7" s="9"/>
      <c r="N7" s="9"/>
      <c r="O7" s="9"/>
      <c r="P7" s="9"/>
      <c r="Q7" s="9"/>
    </row>
    <row r="8" spans="1:17" s="136" customFormat="1" x14ac:dyDescent="0.25">
      <c r="B8" s="320" t="s">
        <v>9</v>
      </c>
      <c r="C8" s="321"/>
      <c r="D8" s="329">
        <f>'Gesamtübersicht je AZ'!$B$8</f>
        <v>0</v>
      </c>
      <c r="E8" s="329"/>
      <c r="F8" s="329"/>
      <c r="G8"/>
      <c r="L8" s="16"/>
      <c r="Q8" s="9"/>
    </row>
    <row r="9" spans="1:17" s="136" customFormat="1" ht="15" customHeight="1" x14ac:dyDescent="0.25">
      <c r="B9" s="320" t="s">
        <v>105</v>
      </c>
      <c r="C9" s="321"/>
      <c r="D9" s="327">
        <f>'Gesamtübersicht je AZ'!$B$9</f>
        <v>0</v>
      </c>
      <c r="E9" s="327"/>
      <c r="F9" s="327"/>
      <c r="G9"/>
      <c r="M9" s="9"/>
      <c r="N9" s="9"/>
      <c r="O9" s="9"/>
      <c r="P9" s="9"/>
      <c r="Q9" s="9"/>
    </row>
    <row r="11" spans="1:17" ht="30" x14ac:dyDescent="0.25">
      <c r="A11" s="167" t="s">
        <v>113</v>
      </c>
      <c r="B11" s="155" t="s">
        <v>106</v>
      </c>
      <c r="C11" s="156" t="s">
        <v>107</v>
      </c>
      <c r="D11" s="156" t="s">
        <v>108</v>
      </c>
      <c r="E11" s="157" t="s">
        <v>109</v>
      </c>
      <c r="F11" s="157" t="s">
        <v>133</v>
      </c>
    </row>
    <row r="12" spans="1:17" hidden="1" x14ac:dyDescent="0.25">
      <c r="A12" s="142" t="s">
        <v>112</v>
      </c>
      <c r="B12" s="142" t="s">
        <v>40</v>
      </c>
      <c r="C12" s="143" t="s">
        <v>41</v>
      </c>
      <c r="D12" s="144" t="s">
        <v>42</v>
      </c>
      <c r="E12" s="145" t="s">
        <v>43</v>
      </c>
      <c r="F12" s="145" t="s">
        <v>44</v>
      </c>
    </row>
    <row r="13" spans="1:17" s="150" customFormat="1" x14ac:dyDescent="0.25">
      <c r="A13" s="146"/>
      <c r="B13" s="269">
        <f t="shared" ref="B13:B25" si="0">ROW()-12</f>
        <v>1</v>
      </c>
      <c r="C13" s="147"/>
      <c r="D13" s="148"/>
      <c r="E13" s="149"/>
      <c r="F13" s="149"/>
    </row>
    <row r="14" spans="1:17" s="150" customFormat="1" x14ac:dyDescent="0.25">
      <c r="A14" s="146"/>
      <c r="B14" s="269">
        <f t="shared" si="0"/>
        <v>2</v>
      </c>
      <c r="C14" s="147"/>
      <c r="D14" s="148"/>
      <c r="E14" s="149"/>
      <c r="F14" s="149"/>
    </row>
    <row r="15" spans="1:17" s="150" customFormat="1" x14ac:dyDescent="0.25">
      <c r="A15" s="146"/>
      <c r="B15" s="269">
        <f t="shared" si="0"/>
        <v>3</v>
      </c>
      <c r="C15" s="147"/>
      <c r="D15" s="148"/>
      <c r="E15" s="149"/>
      <c r="F15" s="149"/>
    </row>
    <row r="16" spans="1:17" s="150" customFormat="1" x14ac:dyDescent="0.25">
      <c r="A16" s="146"/>
      <c r="B16" s="269">
        <f t="shared" si="0"/>
        <v>4</v>
      </c>
      <c r="C16" s="147"/>
      <c r="D16" s="148"/>
      <c r="E16" s="149"/>
      <c r="F16" s="149"/>
    </row>
    <row r="17" spans="1:6" s="150" customFormat="1" x14ac:dyDescent="0.25">
      <c r="A17" s="146"/>
      <c r="B17" s="269">
        <f t="shared" si="0"/>
        <v>5</v>
      </c>
      <c r="C17" s="147"/>
      <c r="D17" s="148"/>
      <c r="E17" s="149"/>
      <c r="F17" s="149"/>
    </row>
    <row r="18" spans="1:6" s="150" customFormat="1" x14ac:dyDescent="0.25">
      <c r="A18" s="146"/>
      <c r="B18" s="269">
        <f t="shared" si="0"/>
        <v>6</v>
      </c>
      <c r="C18" s="147"/>
      <c r="D18" s="148"/>
      <c r="E18" s="149"/>
      <c r="F18" s="149"/>
    </row>
    <row r="19" spans="1:6" s="150" customFormat="1" x14ac:dyDescent="0.25">
      <c r="A19" s="146"/>
      <c r="B19" s="269">
        <f t="shared" si="0"/>
        <v>7</v>
      </c>
      <c r="C19" s="147"/>
      <c r="D19" s="148"/>
      <c r="E19" s="149"/>
      <c r="F19" s="149"/>
    </row>
    <row r="20" spans="1:6" s="150" customFormat="1" x14ac:dyDescent="0.25">
      <c r="A20" s="146"/>
      <c r="B20" s="269">
        <f t="shared" si="0"/>
        <v>8</v>
      </c>
      <c r="C20" s="147"/>
      <c r="D20" s="148"/>
      <c r="E20" s="149"/>
      <c r="F20" s="149"/>
    </row>
    <row r="21" spans="1:6" s="150" customFormat="1" x14ac:dyDescent="0.25">
      <c r="A21" s="146"/>
      <c r="B21" s="269">
        <f t="shared" si="0"/>
        <v>9</v>
      </c>
      <c r="C21" s="147"/>
      <c r="D21" s="148"/>
      <c r="E21" s="149"/>
      <c r="F21" s="149"/>
    </row>
    <row r="22" spans="1:6" s="150" customFormat="1" x14ac:dyDescent="0.25">
      <c r="A22" s="146"/>
      <c r="B22" s="269">
        <f t="shared" si="0"/>
        <v>10</v>
      </c>
      <c r="C22" s="147"/>
      <c r="D22" s="148"/>
      <c r="E22" s="149"/>
      <c r="F22" s="149"/>
    </row>
    <row r="23" spans="1:6" s="150" customFormat="1" x14ac:dyDescent="0.25">
      <c r="A23" s="146"/>
      <c r="B23" s="269">
        <f t="shared" si="0"/>
        <v>11</v>
      </c>
      <c r="C23" s="147"/>
      <c r="D23" s="148"/>
      <c r="E23" s="149"/>
      <c r="F23" s="149"/>
    </row>
    <row r="24" spans="1:6" s="150" customFormat="1" x14ac:dyDescent="0.25">
      <c r="A24" s="146"/>
      <c r="B24" s="269">
        <f t="shared" si="0"/>
        <v>12</v>
      </c>
      <c r="C24" s="147"/>
      <c r="D24" s="148"/>
      <c r="E24" s="149"/>
      <c r="F24" s="149"/>
    </row>
    <row r="25" spans="1:6" s="150" customFormat="1" x14ac:dyDescent="0.25">
      <c r="A25" s="151"/>
      <c r="B25" s="270">
        <f t="shared" si="0"/>
        <v>13</v>
      </c>
      <c r="C25" s="152"/>
      <c r="D25" s="153"/>
      <c r="E25" s="154"/>
      <c r="F25" s="154"/>
    </row>
  </sheetData>
  <sheetProtection formatRows="0" insertRows="0" deleteRows="0"/>
  <mergeCells count="8">
    <mergeCell ref="B9:C9"/>
    <mergeCell ref="D9:F9"/>
    <mergeCell ref="B3:F3"/>
    <mergeCell ref="E5:F5"/>
    <mergeCell ref="B7:C7"/>
    <mergeCell ref="D7:F7"/>
    <mergeCell ref="B8:C8"/>
    <mergeCell ref="D8:F8"/>
  </mergeCells>
  <dataValidations count="1">
    <dataValidation type="list" allowBlank="1" showInputMessage="1" showErrorMessage="1" sqref="E13:E25" xr:uid="{00000000-0002-0000-0700-000000000000}">
      <formula1>"Ja, Nein"</formula1>
    </dataValidation>
  </dataValidations>
  <pageMargins left="0.70866141732283472" right="0.70866141732283472" top="0.78740157480314965" bottom="0.78740157480314965" header="0.31496062992125984" footer="0.31496062992125984"/>
  <pageSetup paperSize="9" scale="55" orientation="landscape" r:id="rId1"/>
  <headerFooter>
    <oddFooter>&amp;L[Produktname]&amp;Czahlenmäßiger Nachweis&amp;R
Stand 09.12.2024</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4:J59"/>
  <sheetViews>
    <sheetView workbookViewId="0"/>
  </sheetViews>
  <sheetFormatPr baseColWidth="10" defaultRowHeight="15" x14ac:dyDescent="0.25"/>
  <cols>
    <col min="1" max="4" width="15.7109375" style="120" customWidth="1"/>
    <col min="7" max="7" width="23.42578125" bestFit="1" customWidth="1"/>
    <col min="8" max="8" width="22.42578125" bestFit="1" customWidth="1"/>
  </cols>
  <sheetData>
    <row r="4" spans="1:10" x14ac:dyDescent="0.25">
      <c r="A4" s="110" t="s">
        <v>73</v>
      </c>
      <c r="B4" s="111"/>
      <c r="C4" s="111"/>
      <c r="D4" s="111"/>
    </row>
    <row r="5" spans="1:10" x14ac:dyDescent="0.25">
      <c r="A5" s="112" t="s">
        <v>74</v>
      </c>
      <c r="B5" s="111"/>
      <c r="C5" s="111"/>
      <c r="D5" s="111"/>
    </row>
    <row r="9" spans="1:10" x14ac:dyDescent="0.25">
      <c r="A9" s="330" t="s">
        <v>75</v>
      </c>
      <c r="B9" s="330"/>
      <c r="C9" s="330"/>
      <c r="D9" s="330"/>
    </row>
    <row r="10" spans="1:10" x14ac:dyDescent="0.25">
      <c r="A10" s="331" t="s">
        <v>76</v>
      </c>
      <c r="B10" s="331"/>
      <c r="C10" s="331"/>
      <c r="D10" s="331"/>
    </row>
    <row r="11" spans="1:10" x14ac:dyDescent="0.25">
      <c r="A11" s="113" t="s">
        <v>77</v>
      </c>
      <c r="B11" s="114" t="s">
        <v>78</v>
      </c>
      <c r="C11" s="113"/>
      <c r="D11" s="113"/>
      <c r="G11" t="s">
        <v>79</v>
      </c>
      <c r="H11" t="s">
        <v>80</v>
      </c>
      <c r="J11" t="s">
        <v>81</v>
      </c>
    </row>
    <row r="12" spans="1:10" x14ac:dyDescent="0.25">
      <c r="A12" s="115" t="s">
        <v>71</v>
      </c>
      <c r="B12" s="116">
        <v>42</v>
      </c>
      <c r="C12" s="116"/>
      <c r="D12" s="116"/>
      <c r="G12" s="117"/>
      <c r="H12" s="117"/>
      <c r="J12" t="s">
        <v>82</v>
      </c>
    </row>
    <row r="13" spans="1:10" x14ac:dyDescent="0.25">
      <c r="A13" s="115" t="s">
        <v>83</v>
      </c>
      <c r="B13" s="116">
        <v>31.5</v>
      </c>
      <c r="C13" s="116"/>
      <c r="D13" s="116"/>
      <c r="G13" s="117"/>
      <c r="H13" s="117"/>
      <c r="J13" t="s">
        <v>84</v>
      </c>
    </row>
    <row r="14" spans="1:10" x14ac:dyDescent="0.25">
      <c r="A14" s="115" t="s">
        <v>85</v>
      </c>
      <c r="B14" s="116">
        <v>30</v>
      </c>
      <c r="C14" s="116"/>
      <c r="D14" s="116"/>
      <c r="G14" s="117"/>
      <c r="H14" s="117"/>
    </row>
    <row r="15" spans="1:10" x14ac:dyDescent="0.25">
      <c r="A15" s="115" t="s">
        <v>86</v>
      </c>
      <c r="B15" s="116">
        <v>23</v>
      </c>
      <c r="C15" s="116"/>
      <c r="D15" s="116"/>
      <c r="G15" s="117"/>
      <c r="H15" s="117"/>
    </row>
    <row r="16" spans="1:10" x14ac:dyDescent="0.25">
      <c r="A16" s="115" t="s">
        <v>87</v>
      </c>
      <c r="B16" s="116">
        <v>19</v>
      </c>
      <c r="C16" s="116"/>
      <c r="D16" s="116"/>
      <c r="G16" s="117"/>
      <c r="H16" s="117"/>
    </row>
    <row r="17" spans="1:8" x14ac:dyDescent="0.25">
      <c r="A17" s="115"/>
      <c r="B17" s="116"/>
      <c r="C17" s="116"/>
      <c r="D17" s="116"/>
      <c r="G17" s="117"/>
      <c r="H17" s="117"/>
    </row>
    <row r="18" spans="1:8" x14ac:dyDescent="0.25">
      <c r="A18" s="115"/>
      <c r="B18" s="116"/>
      <c r="C18" s="116"/>
      <c r="D18" s="116"/>
      <c r="G18" s="117"/>
      <c r="H18" s="117"/>
    </row>
    <row r="19" spans="1:8" x14ac:dyDescent="0.25">
      <c r="A19" s="113" t="s">
        <v>77</v>
      </c>
      <c r="B19" s="113" t="s">
        <v>88</v>
      </c>
      <c r="C19" s="116"/>
      <c r="D19" s="116"/>
      <c r="G19" s="117"/>
      <c r="H19" s="117"/>
    </row>
    <row r="20" spans="1:8" x14ac:dyDescent="0.25">
      <c r="A20" s="115" t="s">
        <v>71</v>
      </c>
      <c r="B20" s="116">
        <v>7295</v>
      </c>
      <c r="C20" s="116"/>
      <c r="D20" s="116"/>
      <c r="G20" s="117"/>
      <c r="H20" s="117"/>
    </row>
    <row r="21" spans="1:8" x14ac:dyDescent="0.25">
      <c r="A21" s="115" t="s">
        <v>83</v>
      </c>
      <c r="B21" s="116">
        <v>5487</v>
      </c>
      <c r="C21" s="116"/>
      <c r="D21" s="116"/>
      <c r="G21" s="117"/>
      <c r="H21" s="117"/>
    </row>
    <row r="22" spans="1:8" x14ac:dyDescent="0.25">
      <c r="A22" s="115" t="s">
        <v>85</v>
      </c>
      <c r="B22" s="116">
        <v>5208</v>
      </c>
      <c r="C22" s="116"/>
      <c r="D22" s="116"/>
      <c r="G22" s="117"/>
      <c r="H22" s="117"/>
    </row>
    <row r="23" spans="1:8" x14ac:dyDescent="0.25">
      <c r="A23" s="115" t="s">
        <v>86</v>
      </c>
      <c r="B23" s="116">
        <v>3942</v>
      </c>
      <c r="C23" s="116"/>
      <c r="D23" s="116"/>
      <c r="G23" s="117"/>
      <c r="H23" s="117"/>
    </row>
    <row r="24" spans="1:8" x14ac:dyDescent="0.25">
      <c r="A24" s="115" t="s">
        <v>87</v>
      </c>
      <c r="B24" s="116">
        <v>3261</v>
      </c>
      <c r="C24" s="116"/>
      <c r="D24" s="116"/>
      <c r="G24" s="117"/>
      <c r="H24" s="117"/>
    </row>
    <row r="25" spans="1:8" x14ac:dyDescent="0.25">
      <c r="A25" s="115"/>
      <c r="B25" s="116"/>
      <c r="C25" s="116"/>
      <c r="D25" s="116"/>
      <c r="G25" s="117"/>
      <c r="H25" s="117"/>
    </row>
    <row r="26" spans="1:8" x14ac:dyDescent="0.25">
      <c r="A26" s="115"/>
      <c r="B26" s="116"/>
      <c r="C26" s="116"/>
      <c r="D26" s="116"/>
      <c r="G26" s="117"/>
      <c r="H26" s="117"/>
    </row>
    <row r="27" spans="1:8" x14ac:dyDescent="0.25">
      <c r="A27" s="113" t="s">
        <v>77</v>
      </c>
      <c r="B27" s="113" t="s">
        <v>89</v>
      </c>
      <c r="C27" s="116"/>
      <c r="D27" s="116"/>
      <c r="G27" s="117"/>
      <c r="H27" s="117"/>
    </row>
    <row r="28" spans="1:8" x14ac:dyDescent="0.25">
      <c r="A28" s="115" t="s">
        <v>71</v>
      </c>
      <c r="B28" s="116">
        <v>87537</v>
      </c>
      <c r="C28" s="116"/>
      <c r="D28" s="116"/>
      <c r="G28" s="117"/>
      <c r="H28" s="117"/>
    </row>
    <row r="29" spans="1:8" x14ac:dyDescent="0.25">
      <c r="A29" s="115" t="s">
        <v>83</v>
      </c>
      <c r="B29" s="116">
        <v>65841</v>
      </c>
      <c r="C29" s="116"/>
      <c r="D29" s="116"/>
      <c r="G29" s="117"/>
      <c r="H29" s="117"/>
    </row>
    <row r="30" spans="1:8" x14ac:dyDescent="0.25">
      <c r="A30" s="115" t="s">
        <v>85</v>
      </c>
      <c r="B30" s="116">
        <v>62495</v>
      </c>
      <c r="C30" s="116"/>
      <c r="D30" s="116"/>
      <c r="G30" s="117"/>
      <c r="H30" s="117"/>
    </row>
    <row r="31" spans="1:8" x14ac:dyDescent="0.25">
      <c r="A31" s="115" t="s">
        <v>86</v>
      </c>
      <c r="B31" s="116">
        <v>47301</v>
      </c>
      <c r="C31" s="116"/>
      <c r="D31" s="116"/>
      <c r="G31" s="117"/>
      <c r="H31" s="117"/>
    </row>
    <row r="32" spans="1:8" x14ac:dyDescent="0.25">
      <c r="A32" s="115" t="s">
        <v>87</v>
      </c>
      <c r="B32" s="116">
        <v>39134</v>
      </c>
      <c r="C32" s="116"/>
      <c r="D32" s="116"/>
      <c r="G32" s="117"/>
      <c r="H32" s="117"/>
    </row>
    <row r="33" spans="1:8" x14ac:dyDescent="0.25">
      <c r="A33" s="115"/>
      <c r="B33" s="116"/>
      <c r="C33" s="116"/>
      <c r="D33" s="116"/>
      <c r="G33" s="117"/>
      <c r="H33" s="117"/>
    </row>
    <row r="34" spans="1:8" x14ac:dyDescent="0.25">
      <c r="A34" s="115"/>
      <c r="B34" s="116"/>
      <c r="C34" s="116"/>
      <c r="D34" s="116"/>
      <c r="G34" s="117"/>
      <c r="H34" s="117"/>
    </row>
    <row r="35" spans="1:8" x14ac:dyDescent="0.25">
      <c r="A35" s="118"/>
      <c r="B35" s="118"/>
      <c r="C35" s="119"/>
      <c r="D35" s="119"/>
      <c r="G35" s="117"/>
      <c r="H35" s="117"/>
    </row>
    <row r="36" spans="1:8" x14ac:dyDescent="0.25">
      <c r="A36" s="331" t="s">
        <v>90</v>
      </c>
      <c r="B36" s="331"/>
      <c r="C36" s="331"/>
      <c r="D36" s="331"/>
      <c r="G36" s="117"/>
      <c r="H36" s="117"/>
    </row>
    <row r="37" spans="1:8" x14ac:dyDescent="0.25">
      <c r="A37" s="113" t="s">
        <v>77</v>
      </c>
      <c r="B37" s="114" t="s">
        <v>78</v>
      </c>
      <c r="C37" s="113"/>
      <c r="D37" s="113"/>
      <c r="G37" s="117"/>
      <c r="H37" s="117"/>
    </row>
    <row r="38" spans="1:8" x14ac:dyDescent="0.25">
      <c r="A38" s="115" t="s">
        <v>71</v>
      </c>
      <c r="B38" s="116">
        <v>47</v>
      </c>
      <c r="C38" s="116"/>
      <c r="D38" s="116"/>
      <c r="G38" s="117"/>
      <c r="H38" s="117"/>
    </row>
    <row r="39" spans="1:8" x14ac:dyDescent="0.25">
      <c r="A39" s="115" t="s">
        <v>83</v>
      </c>
      <c r="B39" s="116">
        <v>35.5</v>
      </c>
      <c r="C39" s="116"/>
      <c r="D39" s="116"/>
      <c r="G39" s="117"/>
      <c r="H39" s="117"/>
    </row>
    <row r="40" spans="1:8" x14ac:dyDescent="0.25">
      <c r="A40" s="115" t="s">
        <v>85</v>
      </c>
      <c r="B40" s="116">
        <v>34</v>
      </c>
      <c r="C40" s="116"/>
      <c r="D40" s="116"/>
      <c r="G40" s="117"/>
      <c r="H40" s="117"/>
    </row>
    <row r="41" spans="1:8" x14ac:dyDescent="0.25">
      <c r="A41" s="115" t="s">
        <v>86</v>
      </c>
      <c r="B41" s="116">
        <v>25.5</v>
      </c>
      <c r="C41" s="116"/>
      <c r="D41" s="116"/>
      <c r="G41" s="117"/>
      <c r="H41" s="117"/>
    </row>
    <row r="42" spans="1:8" x14ac:dyDescent="0.25">
      <c r="A42" s="115" t="s">
        <v>87</v>
      </c>
      <c r="B42" s="116">
        <v>21</v>
      </c>
      <c r="C42" s="116"/>
      <c r="D42" s="116"/>
      <c r="G42" s="117"/>
      <c r="H42" s="117"/>
    </row>
    <row r="43" spans="1:8" x14ac:dyDescent="0.25">
      <c r="A43" s="115"/>
      <c r="B43" s="116"/>
      <c r="C43" s="116"/>
      <c r="D43" s="116"/>
      <c r="G43" s="117"/>
      <c r="H43" s="117"/>
    </row>
    <row r="45" spans="1:8" x14ac:dyDescent="0.25">
      <c r="A45" s="113" t="s">
        <v>77</v>
      </c>
      <c r="B45" s="113" t="s">
        <v>88</v>
      </c>
    </row>
    <row r="46" spans="1:8" x14ac:dyDescent="0.25">
      <c r="A46" s="115" t="s">
        <v>71</v>
      </c>
      <c r="B46" s="116">
        <v>8207</v>
      </c>
    </row>
    <row r="47" spans="1:8" x14ac:dyDescent="0.25">
      <c r="A47" s="115" t="s">
        <v>83</v>
      </c>
      <c r="B47" s="116">
        <v>6173</v>
      </c>
    </row>
    <row r="48" spans="1:8" x14ac:dyDescent="0.25">
      <c r="A48" s="115" t="s">
        <v>85</v>
      </c>
      <c r="B48" s="116">
        <v>5859</v>
      </c>
    </row>
    <row r="49" spans="1:2" x14ac:dyDescent="0.25">
      <c r="A49" s="115" t="s">
        <v>86</v>
      </c>
      <c r="B49" s="116">
        <v>4434</v>
      </c>
    </row>
    <row r="50" spans="1:2" x14ac:dyDescent="0.25">
      <c r="A50" s="115" t="s">
        <v>87</v>
      </c>
      <c r="B50" s="116">
        <v>3669</v>
      </c>
    </row>
    <row r="51" spans="1:2" x14ac:dyDescent="0.25">
      <c r="A51" s="115"/>
      <c r="B51" s="116"/>
    </row>
    <row r="53" spans="1:2" x14ac:dyDescent="0.25">
      <c r="A53" s="113" t="s">
        <v>77</v>
      </c>
      <c r="B53" s="113" t="s">
        <v>89</v>
      </c>
    </row>
    <row r="54" spans="1:2" x14ac:dyDescent="0.25">
      <c r="A54" s="115" t="s">
        <v>71</v>
      </c>
      <c r="B54" s="116">
        <v>0</v>
      </c>
    </row>
    <row r="55" spans="1:2" x14ac:dyDescent="0.25">
      <c r="A55" s="115" t="s">
        <v>83</v>
      </c>
      <c r="B55" s="116">
        <v>0</v>
      </c>
    </row>
    <row r="56" spans="1:2" x14ac:dyDescent="0.25">
      <c r="A56" s="115" t="s">
        <v>85</v>
      </c>
      <c r="B56" s="116">
        <v>0</v>
      </c>
    </row>
    <row r="57" spans="1:2" x14ac:dyDescent="0.25">
      <c r="A57" s="115" t="s">
        <v>86</v>
      </c>
      <c r="B57" s="116">
        <v>0</v>
      </c>
    </row>
    <row r="58" spans="1:2" x14ac:dyDescent="0.25">
      <c r="A58" s="115" t="s">
        <v>87</v>
      </c>
      <c r="B58" s="116">
        <v>0</v>
      </c>
    </row>
    <row r="59" spans="1:2" x14ac:dyDescent="0.25">
      <c r="A59" s="115"/>
      <c r="B59" s="116"/>
    </row>
  </sheetData>
  <mergeCells count="3">
    <mergeCell ref="A9:D9"/>
    <mergeCell ref="A10:D10"/>
    <mergeCell ref="A36:D3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11</vt:i4>
      </vt:variant>
    </vt:vector>
  </HeadingPairs>
  <TitlesOfParts>
    <vt:vector size="23" baseType="lpstr">
      <vt:lpstr>Gesamtübersicht je AZ</vt:lpstr>
      <vt:lpstr>Gesamtübersicht je Vorhaben</vt:lpstr>
      <vt:lpstr>Personal (VKO) neu </vt:lpstr>
      <vt:lpstr>Personal (VKO) alt</vt:lpstr>
      <vt:lpstr>Personal direkte Ausgaben</vt:lpstr>
      <vt:lpstr>Unternehmerlohn</vt:lpstr>
      <vt:lpstr>Investitionen Sachausgaben</vt:lpstr>
      <vt:lpstr>Meilensteine</vt:lpstr>
      <vt:lpstr>Grundlagen VKO neu</vt:lpstr>
      <vt:lpstr>Grundlagen VKO alt</vt:lpstr>
      <vt:lpstr>Grundlage UN-Lohn</vt:lpstr>
      <vt:lpstr>Auswahlmöglichkeiten</vt:lpstr>
      <vt:lpstr>'Gesamtübersicht je AZ'!Druckbereich</vt:lpstr>
      <vt:lpstr>'Gesamtübersicht je Vorhaben'!Druckbereich</vt:lpstr>
      <vt:lpstr>'Investitionen Sachausgaben'!Druckbereich</vt:lpstr>
      <vt:lpstr>Meilensteine!Druckbereich</vt:lpstr>
      <vt:lpstr>'Personal (VKO) alt'!Druckbereich</vt:lpstr>
      <vt:lpstr>'Personal (VKO) neu '!Druckbereich</vt:lpstr>
      <vt:lpstr>'Personal direkte Ausgaben'!Druckbereich</vt:lpstr>
      <vt:lpstr>Unternehmerlohn!Druckbereich</vt:lpstr>
      <vt:lpstr>risikobasierte_Kriterien</vt:lpstr>
      <vt:lpstr>Tiefenprüfung</vt:lpstr>
      <vt:lpstr>zahlenbasierte_Kriterien</vt:lpstr>
    </vt:vector>
  </TitlesOfParts>
  <Company>Investitionsbank Sachsen-Anhalt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Przewdzieng, Sandra</dc:creator>
  <cp:lastModifiedBy>Klein, Tamara</cp:lastModifiedBy>
  <cp:lastPrinted>2024-12-09T14:29:10Z</cp:lastPrinted>
  <dcterms:created xsi:type="dcterms:W3CDTF">2024-10-21T08:32:58Z</dcterms:created>
  <dcterms:modified xsi:type="dcterms:W3CDTF">2026-02-06T10:38:51Z</dcterms:modified>
</cp:coreProperties>
</file>