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3\03_Mitarbeiterordner\8094 Seifert\OAS\zmN\Final\"/>
    </mc:Choice>
  </mc:AlternateContent>
  <workbookProtection workbookAlgorithmName="SHA-512" workbookHashValue="ZC+awzoLt01owKMOuvIo3piTBnuMNMNiwGQGgKtlKtmGSikCnRibjFKteChkfjeIBc7r16emzvLsFkXRRYJMvg==" workbookSaltValue="2SzOKzUlwrvf/OeNbvjfwQ==" workbookSpinCount="100000" lockStructure="1"/>
  <bookViews>
    <workbookView xWindow="0" yWindow="0" windowWidth="23040" windowHeight="10500" tabRatio="803"/>
  </bookViews>
  <sheets>
    <sheet name="Gesamtübersicht je AZ" sheetId="2" r:id="rId1"/>
    <sheet name="Gesamtübersicht je Vorhaben" sheetId="15" state="hidden" r:id="rId2"/>
    <sheet name="Investitionen Sachausgaben" sheetId="4" state="hidden" r:id="rId3"/>
    <sheet name="Meilensteine" sheetId="8" r:id="rId4"/>
    <sheet name="Personal (VKO) neu " sheetId="5" state="hidden" r:id="rId5"/>
    <sheet name="Grundlagen VKO neu" sheetId="6" state="hidden" r:id="rId6"/>
    <sheet name="Personal (VKO) alt" sheetId="10" state="hidden" r:id="rId7"/>
    <sheet name="Grundlagen VKO alt" sheetId="9" state="hidden" r:id="rId8"/>
    <sheet name="Unternehmerlohn" sheetId="12" state="hidden" r:id="rId9"/>
    <sheet name="Grundlage UN-Lohn" sheetId="13" state="hidden" r:id="rId10"/>
    <sheet name="Personal direkte Ausgaben" sheetId="14"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308069</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23</definedName>
    <definedName name="_xlnm.Print_Area" localSheetId="0">'Gesamtübersicht je AZ'!$A$1:$E$34</definedName>
    <definedName name="_xlnm.Print_Area" localSheetId="1">'Gesamtübersicht je Vorhaben'!$A$1:$E$34</definedName>
    <definedName name="_xlnm.Print_Area" localSheetId="2">'Investitionen Sachausgaben'!$B$1:$N$36</definedName>
    <definedName name="_xlnm.Print_Area" localSheetId="3">Meilensteine!$A$1:$F$25</definedName>
    <definedName name="_xlnm.Print_Area" localSheetId="6">'Personal (VKO) alt'!$B$1:$O$30</definedName>
    <definedName name="_xlnm.Print_Area" localSheetId="4">'Personal (VKO) neu '!$B$1:$O$30</definedName>
    <definedName name="_xlnm.Print_Area" localSheetId="10">'Personal direkte Ausgaben'!$B$1:$L$39</definedName>
    <definedName name="_xlnm.Print_Area" localSheetId="8">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8" l="1"/>
  <c r="B24" i="2" l="1"/>
  <c r="D20" i="15"/>
  <c r="D21" i="15"/>
  <c r="D22" i="15"/>
  <c r="D23" i="15"/>
  <c r="D25" i="15"/>
  <c r="D26" i="15"/>
  <c r="D27" i="15"/>
  <c r="D28" i="15"/>
  <c r="D29" i="15"/>
  <c r="C27" i="2"/>
  <c r="D24" i="15" l="1"/>
  <c r="D30" i="15"/>
  <c r="B3" i="14" l="1"/>
  <c r="B3" i="12"/>
  <c r="B3" i="10"/>
  <c r="B3" i="5"/>
  <c r="B3" i="4"/>
  <c r="B12" i="5"/>
  <c r="B13" i="5"/>
  <c r="B14" i="5"/>
  <c r="B15" i="5"/>
  <c r="B16" i="5"/>
  <c r="B17" i="5"/>
  <c r="B18" i="5"/>
  <c r="B19" i="5"/>
  <c r="B20" i="5"/>
  <c r="B21" i="5"/>
  <c r="B22" i="5"/>
  <c r="B23" i="5"/>
  <c r="B24" i="5"/>
  <c r="B25" i="5"/>
  <c r="B26" i="5"/>
  <c r="B27" i="5"/>
  <c r="B28" i="5"/>
  <c r="B29" i="5"/>
  <c r="F8" i="5" l="1"/>
  <c r="F7" i="5"/>
  <c r="F6" i="5"/>
  <c r="F7" i="12"/>
  <c r="F6" i="12"/>
  <c r="F5" i="12"/>
  <c r="F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F7" i="4"/>
  <c r="F8" i="4"/>
  <c r="E8" i="14"/>
  <c r="E7" i="14"/>
  <c r="E6" i="14"/>
  <c r="B31" i="15" l="1"/>
  <c r="D31" i="15" s="1"/>
  <c r="D34" i="15" s="1"/>
  <c r="B30" i="15"/>
  <c r="G19" i="15" s="1"/>
  <c r="C27" i="15"/>
  <c r="C22" i="15"/>
  <c r="B31"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I33" i="4"/>
  <c r="M32" i="4"/>
  <c r="B32" i="4"/>
  <c r="M31" i="4"/>
  <c r="B31" i="4"/>
  <c r="M30" i="4"/>
  <c r="B30" i="4"/>
  <c r="M29" i="4"/>
  <c r="B29" i="4"/>
  <c r="M28" i="4"/>
  <c r="B28" i="4"/>
  <c r="M27" i="4"/>
  <c r="B27" i="4"/>
  <c r="M26" i="4"/>
  <c r="B26" i="4"/>
  <c r="M25" i="4"/>
  <c r="B25" i="4"/>
  <c r="M24" i="4"/>
  <c r="B24" i="4"/>
  <c r="M23" i="4"/>
  <c r="B23" i="4"/>
  <c r="M22" i="4"/>
  <c r="B22" i="4"/>
  <c r="M21" i="4"/>
  <c r="B21" i="4"/>
  <c r="M20" i="4"/>
  <c r="B20" i="4"/>
  <c r="M19" i="4"/>
  <c r="B19" i="4"/>
  <c r="M18" i="4"/>
  <c r="B18" i="4"/>
  <c r="M17" i="4"/>
  <c r="B17" i="4"/>
  <c r="M16" i="4"/>
  <c r="B16" i="4"/>
  <c r="M15" i="4"/>
  <c r="B15" i="4"/>
  <c r="M14" i="4"/>
  <c r="B14" i="4"/>
  <c r="M13" i="4"/>
  <c r="B13" i="4"/>
  <c r="B30" i="2"/>
  <c r="G18" i="2" s="1"/>
  <c r="C25" i="2" l="1"/>
  <c r="C25" i="15"/>
  <c r="C26" i="2"/>
  <c r="C26" i="15"/>
  <c r="C28" i="2"/>
  <c r="C28" i="15"/>
  <c r="C20" i="2"/>
  <c r="C24" i="2" s="1"/>
  <c r="C29" i="15"/>
  <c r="C29" i="2"/>
  <c r="M33" i="4"/>
  <c r="N30" i="5"/>
  <c r="C20" i="15" s="1"/>
  <c r="M30" i="5"/>
  <c r="B32" i="2"/>
  <c r="C24" i="15" l="1"/>
  <c r="C30" i="15" s="1"/>
  <c r="C30" i="2"/>
  <c r="C31" i="2"/>
  <c r="B42" i="15" s="1"/>
  <c r="C31" i="15" l="1"/>
  <c r="B41" i="15" s="1"/>
  <c r="B40" i="15"/>
  <c r="C34" i="2"/>
  <c r="B39" i="15"/>
  <c r="B44" i="15"/>
  <c r="C32" i="2"/>
  <c r="D32" i="15" l="1"/>
  <c r="B45" i="15"/>
  <c r="C34" i="15"/>
  <c r="B32" i="15"/>
  <c r="C32" i="15" l="1"/>
</calcChain>
</file>

<file path=xl/sharedStrings.xml><?xml version="1.0" encoding="utf-8"?>
<sst xmlns="http://schemas.openxmlformats.org/spreadsheetml/2006/main" count="580" uniqueCount="298">
  <si>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</si>
  <si>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</si>
  <si>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</si>
  <si>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</si>
  <si>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</si>
  <si>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</si>
  <si>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</si>
  <si>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</si>
  <si>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</si>
  <si>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</si>
  <si>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</si>
  <si>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</si>
  <si>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</si>
  <si>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</si>
  <si>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</si>
  <si>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</si>
  <si>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</si>
  <si>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</si>
  <si>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</si>
  <si>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</si>
  <si>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</si>
  <si>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</si>
  <si>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</si>
  <si>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</si>
  <si>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</si>
  <si>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</si>
  <si>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</si>
  <si>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</si>
  <si>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</si>
  <si>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</si>
  <si>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</si>
  <si>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</si>
  <si>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</si>
  <si>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</si>
  <si>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</si>
  <si>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</si>
  <si>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</si>
  <si>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</si>
  <si>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</si>
  <si>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</si>
  <si>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</si>
  <si>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</si>
  <si>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</si>
  <si>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</si>
  <si>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</si>
  <si>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</si>
  <si>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</si>
  <si>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</si>
  <si>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</si>
  <si>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</si>
  <si>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</si>
  <si>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</si>
  <si>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</si>
  <si>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</si>
  <si>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</si>
  <si>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</si>
  <si>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</si>
  <si>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</si>
  <si>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</si>
  <si>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</si>
  <si>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</si>
  <si>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</si>
  <si>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</si>
  <si>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</si>
  <si>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</si>
  <si>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</si>
  <si>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</si>
  <si>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</si>
  <si>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</si>
  <si>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</si>
  <si>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</si>
  <si>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</si>
  <si>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</si>
  <si>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</si>
  <si>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</si>
  <si>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</si>
  <si>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</si>
  <si>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</si>
  <si>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</si>
  <si>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</si>
  <si>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</si>
  <si>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</si>
  <si>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</si>
  <si>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</si>
  <si>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</si>
  <si>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</si>
  <si>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</si>
  <si>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</si>
  <si>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</si>
  <si>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</si>
  <si>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</si>
  <si>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</si>
  <si>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</si>
  <si>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</si>
  <si>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</si>
  <si>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</si>
  <si>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</si>
  <si>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</si>
  <si>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</si>
  <si>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</si>
  <si>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</si>
  <si>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</si>
  <si>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</si>
  <si>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</si>
  <si>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</si>
  <si>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</si>
  <si>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</si>
  <si>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</si>
  <si>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</si>
  <si>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</si>
  <si>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</si>
  <si>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</si>
  <si>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</si>
  <si>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</si>
  <si>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</si>
  <si>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</si>
  <si>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</si>
  <si>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</si>
  <si>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</si>
  <si>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</si>
  <si>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</si>
  <si>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</si>
  <si>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</si>
  <si>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</si>
  <si>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</si>
  <si>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</si>
  <si>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</si>
  <si>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</si>
  <si>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</si>
  <si>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</si>
  <si>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</si>
  <si>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</si>
  <si>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</si>
  <si>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</si>
  <si>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</si>
  <si>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</si>
  <si>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</si>
  <si>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</si>
  <si>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</si>
  <si>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</si>
  <si>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</si>
  <si>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</si>
  <si>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</si>
  <si>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</si>
  <si>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</si>
  <si>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</si>
  <si>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</si>
  <si>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</si>
  <si>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</si>
  <si>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</si>
  <si>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</si>
  <si>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</si>
  <si>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</si>
  <si>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</si>
  <si>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</si>
  <si>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</si>
  <si>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</si>
  <si>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</si>
  <si>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</si>
  <si>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</si>
  <si>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</si>
  <si>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</si>
  <si>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</si>
  <si>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</si>
  <si>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</si>
  <si>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</si>
  <si>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</si>
  <si>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</si>
  <si>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</si>
  <si>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</si>
  <si>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</si>
  <si>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</si>
  <si>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</si>
  <si>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</si>
  <si>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</si>
  <si>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</si>
  <si>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</si>
  <si>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</si>
  <si>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</si>
  <si>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</si>
  <si>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</si>
  <si>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</si>
  <si>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</si>
  <si>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</si>
  <si>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</si>
  <si>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</si>
  <si>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</si>
  <si>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</si>
  <si>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</si>
  <si>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</si>
  <si>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</si>
  <si>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</si>
  <si>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</si>
  <si>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</si>
  <si>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</si>
  <si>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</si>
  <si>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</si>
  <si>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</si>
  <si>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</si>
  <si>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</si>
  <si>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</si>
  <si>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</si>
  <si>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</si>
  <si>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</si>
  <si>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</si>
  <si>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</si>
  <si>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</si>
  <si>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</si>
  <si>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</si>
  <si>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</si>
  <si>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</si>
  <si>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</si>
  <si>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</si>
  <si>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</si>
  <si>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</si>
  <si>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</si>
  <si>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</si>
  <si>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</si>
  <si>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</si>
  <si>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</si>
  <si>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</si>
  <si>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</si>
  <si>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</si>
  <si>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</si>
  <si>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</si>
  <si>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</si>
  <si>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</si>
  <si>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</si>
  <si>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</si>
  <si>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</si>
  <si>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</si>
  <si>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</si>
  <si>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</si>
  <si>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</si>
  <si>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</si>
  <si>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</si>
  <si>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</si>
  <si>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</si>
  <si>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</si>
  <si>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</si>
  <si>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</si>
  <si>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</si>
  <si>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</si>
  <si>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</si>
  <si>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</si>
  <si>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</si>
  <si>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</si>
  <si>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</si>
  <si>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</si>
  <si>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</si>
  <si>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</si>
  <si>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</si>
  <si>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</si>
  <si>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</si>
  <si>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</si>
  <si>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</si>
  <si>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</si>
  <si>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</si>
  <si>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</si>
  <si>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</si>
  <si>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</si>
  <si>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</si>
  <si>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</si>
  <si>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</si>
  <si>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</si>
  <si>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</si>
  <si>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</si>
  <si>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</si>
  <si>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</si>
  <si>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</si>
  <si>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</si>
  <si>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</si>
  <si>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</si>
  <si>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</si>
  <si>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</si>
  <si>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</si>
  <si>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</si>
  <si>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</si>
  <si>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</si>
  <si>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</si>
  <si>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</si>
  <si>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</si>
  <si>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</si>
  <si>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</si>
  <si>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</si>
  <si>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</si>
  <si>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</si>
  <si>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</si>
  <si>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</si>
  <si>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</si>
  <si>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</si>
  <si>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</si>
  <si>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</si>
  <si>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</si>
  <si>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</si>
  <si>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</si>
  <si>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</si>
  <si>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 xml:space="preserve">Programm Sachsen-Anhalt ÖFFIZIENZ
zahlenmäßiger Nachweis - Anlage 1 zum Auszahlungsantrag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</si>
</sst>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3">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0" fontId="17" fillId="5" borderId="6" xfId="0" applyNumberFormat="1" applyFont="1" applyFill="1" applyBorder="1" applyAlignment="1" applyProtection="1">
      <alignment vertical="center" wrapText="1"/>
      <protection locked="0"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4" fontId="17" fillId="4" borderId="4" xfId="0" applyNumberFormat="1" applyFont="1" applyFill="1" applyBorder="1" applyAlignment="1" applyProtection="1">
      <alignment horizontal="right" vertical="center" wrapText="1"/>
      <protection locked="0" hidden="1"/>
    </xf>
    <xf numFmtId="0" fontId="17" fillId="4" borderId="7" xfId="0" applyFont="1" applyFill="1" applyBorder="1" applyAlignment="1" applyProtection="1">
      <alignment vertical="center" wrapText="1"/>
      <protection locked="0" hidden="1"/>
    </xf>
    <xf numFmtId="0" fontId="17" fillId="5" borderId="8" xfId="0" applyNumberFormat="1"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0" fontId="17" fillId="5" borderId="10" xfId="0" applyNumberFormat="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11" xfId="0" applyNumberFormat="1" applyFont="1" applyFill="1" applyBorder="1" applyAlignment="1">
      <alignment horizontal="center" vertical="center" wrapText="1"/>
    </xf>
    <xf numFmtId="49" fontId="17" fillId="5" borderId="11" xfId="0" applyNumberFormat="1" applyFont="1" applyFill="1" applyBorder="1" applyAlignment="1">
      <alignment vertical="center" wrapText="1"/>
    </xf>
    <xf numFmtId="0" fontId="17" fillId="5" borderId="11" xfId="0" applyNumberFormat="1" applyFont="1" applyFill="1" applyBorder="1" applyAlignment="1">
      <alignment vertical="center" wrapText="1"/>
    </xf>
    <xf numFmtId="14" fontId="17" fillId="5" borderId="11" xfId="0" applyNumberFormat="1" applyFont="1" applyFill="1" applyBorder="1" applyAlignment="1">
      <alignment vertical="center" wrapText="1"/>
    </xf>
    <xf numFmtId="49" fontId="17" fillId="5" borderId="11" xfId="0" applyNumberFormat="1" applyFont="1" applyFill="1" applyBorder="1" applyAlignment="1">
      <alignment horizontal="right" vertical="center" wrapText="1"/>
    </xf>
    <xf numFmtId="4" fontId="17" fillId="5" borderId="11" xfId="0" applyNumberFormat="1" applyFont="1" applyFill="1" applyBorder="1" applyAlignment="1">
      <alignment vertical="center" wrapText="1"/>
    </xf>
    <xf numFmtId="10" fontId="17" fillId="5" borderId="11" xfId="0" applyNumberFormat="1" applyFont="1" applyFill="1" applyBorder="1" applyAlignment="1">
      <alignment vertical="center" wrapText="1"/>
    </xf>
    <xf numFmtId="4" fontId="17" fillId="4" borderId="11" xfId="0" applyNumberFormat="1" applyFont="1" applyFill="1" applyBorder="1" applyAlignment="1">
      <alignment vertical="center" wrapText="1"/>
    </xf>
    <xf numFmtId="0" fontId="17" fillId="4" borderId="5" xfId="0" applyFont="1" applyFill="1" applyBorder="1" applyAlignment="1">
      <alignment vertical="center" wrapText="1"/>
    </xf>
    <xf numFmtId="14" fontId="17" fillId="5" borderId="11" xfId="0" applyNumberFormat="1" applyFont="1" applyFill="1" applyBorder="1" applyAlignment="1">
      <alignment horizontal="right" vertical="center" wrapText="1"/>
    </xf>
    <xf numFmtId="0" fontId="17" fillId="5" borderId="8" xfId="0" applyNumberFormat="1" applyFont="1" applyFill="1" applyBorder="1" applyAlignment="1" applyProtection="1">
      <alignment horizontal="center" vertical="center" wrapText="1"/>
      <protection locked="0" hidden="1"/>
    </xf>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17" fillId="5" borderId="10" xfId="0" applyNumberFormat="1" applyFont="1" applyFill="1" applyBorder="1" applyAlignment="1" applyProtection="1">
      <alignment horizontal="center" vertical="center" wrapText="1"/>
      <protection locked="0" hidden="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22" fillId="4" borderId="0" xfId="0" applyFont="1" applyFill="1" applyBorder="1" applyAlignment="1" applyProtection="1">
      <alignment vertical="top" wrapText="1"/>
      <protection hidden="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2" xfId="0" applyBorder="1" applyAlignment="1">
      <alignment horizontal="center"/>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8" xfId="0" applyFont="1" applyFill="1" applyBorder="1" applyAlignment="1" applyProtection="1">
      <alignment horizontal="left"/>
    </xf>
    <xf numFmtId="0" fontId="29" fillId="0" borderId="0" xfId="0" applyFont="1" applyBorder="1" applyAlignment="1" applyProtection="1">
      <alignment horizontal="left"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35" fillId="0" borderId="22" xfId="0" applyFont="1" applyBorder="1" applyAlignment="1">
      <alignment horizontal="center" vertical="center" wrapText="1"/>
    </xf>
    <xf numFmtId="0" fontId="7" fillId="2" borderId="0" xfId="0" applyFont="1" applyFill="1" applyBorder="1" applyAlignment="1" applyProtection="1">
      <alignment horizontal="left"/>
      <protection hidden="1"/>
    </xf>
    <xf numFmtId="0" fontId="25" fillId="2" borderId="5"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1">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i val="0"/>
      </font>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1"/>
    </dxf>
    <dxf>
      <border outline="0">
        <left style="thin">
          <color theme="0" tint="-0.249977111117893"/>
        </left>
        <right style="thin">
          <color theme="0" tint="-0.249977111117893"/>
        </right>
        <top style="thin">
          <color theme="0" tint="-0.249977111117893"/>
        </top>
        <bottom style="thin">
          <color theme="0" tint="-0.249977111117893"/>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e2" displayName="Tabelle2" ref="A12:N32" totalsRowShown="0" tableBorderDxfId="116">
  <autoFilter ref="A12:N32"/>
  <tableColumns count="14">
    <tableColumn id="1" name="Spalte0" dataDxfId="115"/>
    <tableColumn id="2" name="Spalte1" dataDxfId="114">
      <calculatedColumnFormula>ROW()-12</calculatedColumnFormula>
    </tableColumn>
    <tableColumn id="3" name="Spalte2" dataDxfId="113"/>
    <tableColumn id="4" name="Spalte3" dataDxfId="112"/>
    <tableColumn id="5" name="Spalte4" dataDxfId="111"/>
    <tableColumn id="6" name="Spalte5" dataDxfId="110"/>
    <tableColumn id="7" name="Spalte6" dataDxfId="109"/>
    <tableColumn id="9" name="Spalte7" dataDxfId="108"/>
    <tableColumn id="10" name="Spalte8" dataDxfId="107"/>
    <tableColumn id="11" name="Spalte9" dataDxfId="106"/>
    <tableColumn id="12" name="Spalte10" dataDxfId="105"/>
    <tableColumn id="13" name="Spalte11" dataDxfId="104"/>
    <tableColumn id="14" name="Spalte12" dataDxfId="103">
      <calculatedColumnFormula>($I13-($I13*$K13))+(($I13-($I13*$K13))*$J13)</calculatedColumnFormula>
    </tableColumn>
    <tableColumn id="15" name="Spalte13" dataDxfId="102"/>
  </tableColumns>
  <tableStyleInfo name="Tabellenformat 1" showFirstColumn="0" showLastColumn="0" showRowStripes="1" showColumnStripes="0"/>
</table>
</file>

<file path=xl/tables/table2.xml><?xml version="1.0" encoding="utf-8"?>
<table xmlns="http://schemas.openxmlformats.org/spreadsheetml/2006/main" id="3" name="Tabelle34" displayName="Tabelle34" ref="B12:F25" totalsRowShown="0" headerRowDxfId="101" tableBorderDxfId="100">
  <autoFilter ref="B12:F25"/>
  <tableColumns count="5">
    <tableColumn id="1" name="Spalte1" dataDxfId="99">
      <calculatedColumnFormula>ROW()-12</calculatedColumnFormula>
    </tableColumn>
    <tableColumn id="2" name="Spalte2" dataDxfId="98"/>
    <tableColumn id="3" name="Spalte3" dataDxfId="97"/>
    <tableColumn id="4" name="Spalte4" dataDxfId="96"/>
    <tableColumn id="5" name="Spalte5" dataDxfId="95"/>
  </tableColumns>
  <tableStyleInfo name="Tabellenformat 1" showFirstColumn="0" showLastColumn="0" showRowStripes="1" showColumnStripes="0"/>
</table>
</file>

<file path=xl/tables/table3.xml><?xml version="1.0" encoding="utf-8"?>
<table xmlns="http://schemas.openxmlformats.org/spreadsheetml/2006/main" id="2" name="Tabelle1" displayName="Tabelle1" ref="B11:O29" totalsRowShown="0" headerRowDxfId="92" dataDxfId="90" headerRowBorderDxfId="91" tableBorderDxfId="89" totalsRowBorderDxfId="88" headerRowCellStyle="Komma" dataCellStyle="Komma">
  <autoFilter ref="B11:O29"/>
  <tableColumns count="14">
    <tableColumn id="1" name="Spalte1" dataDxfId="87">
      <calculatedColumnFormula>ROW()-11</calculatedColumnFormula>
    </tableColumn>
    <tableColumn id="2" name="Spalte2" dataDxfId="86"/>
    <tableColumn id="3" name="Spalte3" dataDxfId="85"/>
    <tableColumn id="4" name="Spalte4" dataDxfId="84"/>
    <tableColumn id="5" name="Spalte5" dataDxfId="83" dataCellStyle="Prozent"/>
    <tableColumn id="13" name="Spalte52" dataDxfId="82" dataCellStyle="Prozent"/>
    <tableColumn id="14" name="Spalte53" dataDxfId="81" dataCellStyle="Prozent"/>
    <tableColumn id="6" name="Spalte6" dataDxfId="80"/>
    <tableColumn id="7" name="Spalte7" dataDxfId="79"/>
    <tableColumn id="8" name="Spalte8" dataDxfId="78"/>
    <tableColumn id="9" name="Spalte9" dataDxfId="77"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76" dataCellStyle="Komma">
      <calculatedColumnFormula>IF(H12="Stunden",$I12*$L12,$L12)</calculatedColumnFormula>
    </tableColumn>
    <tableColumn id="11" name="Spalte11" dataDxfId="75" dataCellStyle="Komma">
      <calculatedColumnFormula>IF(AND(H12="Jahr",AND(K12="Pauschalwerte mit Urlaubsabgeltung")),"0,00",IF(H12="Stunden",($L12*$I12),((($M12/40)*$G12)*$F12)))</calculatedColumnFormula>
    </tableColumn>
    <tableColumn id="12" name="Spalte12" dataDxfId="74"/>
  </tableColumns>
  <tableStyleInfo name="TableStyleLight1" showFirstColumn="0" showLastColumn="0" showRowStripes="1" showColumnStripes="0"/>
</table>
</file>

<file path=xl/tables/table4.xml><?xml version="1.0" encoding="utf-8"?>
<table xmlns="http://schemas.openxmlformats.org/spreadsheetml/2006/main" id="4" name="Tabelle15" displayName="Tabelle15" ref="B11:O29" totalsRowShown="0" headerRowDxfId="72" dataDxfId="70" headerRowBorderDxfId="71" tableBorderDxfId="69" totalsRowBorderDxfId="68" headerRowCellStyle="Komma" dataCellStyle="Komma">
  <autoFilter ref="B11:O29"/>
  <tableColumns count="14">
    <tableColumn id="1" name="Spalte1" dataDxfId="67">
      <calculatedColumnFormula>ROW()-12</calculatedColumnFormula>
    </tableColumn>
    <tableColumn id="2" name="Spalte2" dataDxfId="66"/>
    <tableColumn id="3" name="Spalte3" dataDxfId="65"/>
    <tableColumn id="4" name="Spalte4" dataDxfId="64"/>
    <tableColumn id="5" name="Spalte5" dataDxfId="63" dataCellStyle="Prozent"/>
    <tableColumn id="13" name="Spalte52" dataDxfId="62" dataCellStyle="Prozent"/>
    <tableColumn id="14" name="Spalte53" dataDxfId="61" dataCellStyle="Prozent"/>
    <tableColumn id="6" name="Spalte6" dataDxfId="60"/>
    <tableColumn id="7" name="Spalte7" dataDxfId="59"/>
    <tableColumn id="8" name="Spalte8" dataDxfId="58"/>
    <tableColumn id="9" name="Spalte9" dataDxfId="57" dataCellStyle="Komma"/>
    <tableColumn id="10" name="Spalte10" dataDxfId="56" dataCellStyle="Komma">
      <calculatedColumnFormula>IF(H12="Stunden",$I12*$L12,$L12)</calculatedColumnFormula>
    </tableColumn>
    <tableColumn id="11" name="Spalte11" dataDxfId="55" dataCellStyle="Komma">
      <calculatedColumnFormula>IF(AND(H12="Jahr",AND(K12="Pauschalwerte mit Urlaubsabgeltung")),"0,00",IF(H12="Stunden",($L12*$I12),((($M12/40)*$G12)*$F12)))</calculatedColumnFormula>
    </tableColumn>
    <tableColumn id="12" name="Spalte12" dataDxfId="54"/>
  </tableColumns>
  <tableStyleInfo name="TableStyleLight1" showFirstColumn="0" showLastColumn="0" showRowStripes="1" showColumnStripes="0"/>
</table>
</file>

<file path=xl/tables/table5.xml><?xml version="1.0" encoding="utf-8"?>
<table xmlns="http://schemas.openxmlformats.org/spreadsheetml/2006/main" id="6" name="UN_LOHN" displayName="UN_LOHN" ref="B13:V30" totalsRowShown="0" headerRowDxfId="52" dataDxfId="50" headerRowBorderDxfId="51" tableBorderDxfId="49" totalsRowBorderDxfId="48" headerRowCellStyle="Komma" dataCellStyle="Komma">
  <autoFilter ref="B13:V30"/>
  <tableColumns count="21">
    <tableColumn id="1" name="Spalte1" dataDxfId="47"/>
    <tableColumn id="16" name="Spalte16" dataDxfId="46"/>
    <tableColumn id="2" name="Spalte2" dataDxfId="45"/>
    <tableColumn id="3" name="Spalte3" dataDxfId="44"/>
    <tableColumn id="4" name="Spalte4" dataDxfId="43"/>
    <tableColumn id="6" name="Spalte6" dataDxfId="42" dataCellStyle="Prozent"/>
    <tableColumn id="5" name="Spalte62" dataDxfId="41" dataCellStyle="Prozent"/>
    <tableColumn id="7" name="Spalte7" dataDxfId="40" dataCellStyle="Komma"/>
    <tableColumn id="9" name="Spalte9" dataDxfId="39" dataCellStyle="Komma"/>
    <tableColumn id="10" name="Spalte10" dataDxfId="38" dataCellStyle="Komma">
      <calculatedColumnFormula>IF(ISBLANK($J14),"0,00",IF($G14="Stunden",VLOOKUP($J14,'Grundlage UN-Lohn'!$M$9:$R$13,2),IF($G14="Monat",VLOOKUP($J14,'Grundlage UN-Lohn'!$M$2:$R$6,2),"0,00")))</calculatedColumnFormula>
    </tableColumn>
    <tableColumn id="18" name="Spalte102" dataDxfId="37" dataCellStyle="Komma"/>
    <tableColumn id="23" name="Spalte1023" dataDxfId="36" dataCellStyle="Komma"/>
    <tableColumn id="22" name="Spalte1022" dataDxfId="35" dataCellStyle="Komma"/>
    <tableColumn id="21" name="Spalte103" dataDxfId="34" dataCellStyle="Komma"/>
    <tableColumn id="11" name="Spalte11" dataDxfId="33" dataCellStyle="Komma">
      <calculatedColumnFormula>IF(ISBLANK($J14),"0,00",IF(AND($G14="Stunden",$L14="Ja"),VLOOKUP($J14,'Grundlage UN-Lohn'!$M$9:$R$13,3),IF(AND($G14="Monat",$L14="Ja"),VLOOKUP($J14,'Grundlage UN-Lohn'!$M$2:$R$6,3),"0,00")))</calculatedColumnFormula>
    </tableColumn>
    <tableColumn id="12" name="Spalte12" dataDxfId="32" dataCellStyle="Komma">
      <calculatedColumnFormula>IF(ISBLANK($J14),"0,00",IF(AND($G14="Stunden",$M14="Ja"),VLOOKUP($J14,'Grundlage UN-Lohn'!$M$9:$R$13,4),IF(AND($G14="Monat",$M14="Ja"),VLOOKUP($J14,'Grundlage UN-Lohn'!$M$2:$R$6,4),"0,00")))</calculatedColumnFormula>
    </tableColumn>
    <tableColumn id="13" name="Spalte13" dataDxfId="31" dataCellStyle="Komma">
      <calculatedColumnFormula>IF(ISBLANK($J14),"0,00",IF(AND($G14="Stunden",$N14="Ja"),VLOOKUP($J14,'Grundlage UN-Lohn'!$M$9:$R$13,5),IF(AND($G14="Monat",$N14="Ja"),VLOOKUP($J14,'Grundlage UN-Lohn'!$M$2:$R$6,5),"0,00")))</calculatedColumnFormula>
    </tableColumn>
    <tableColumn id="14" name="Spalte14" dataDxfId="30" dataCellStyle="Komma">
      <calculatedColumnFormula>IF(ISBLANK($J14),"0,00",IF(AND($G14="Stunden",$O14="Ja"),VLOOKUP($J14,'Grundlage UN-Lohn'!$M$9:$R$13,6),IF(AND($G14="Monat",$O14="Ja"),VLOOKUP($J14,'Grundlage UN-Lohn'!$M$2:$R$6,6),"0,00")))</calculatedColumnFormula>
    </tableColumn>
    <tableColumn id="15" name="Spalte15" dataDxfId="29" dataCellStyle="Komma">
      <calculatedColumnFormula>IF(AND(L14="Nein",M14="Nein",N14="Nein",O14="Nein"),K14,ROUND(K14+(SUM(P14:S14)),0))</calculatedColumnFormula>
    </tableColumn>
    <tableColumn id="17" name="Spalte17" dataDxfId="28" dataCellStyle="Komma">
      <calculatedColumnFormula>IF(G14=0,0,IF(G14="Stunden",T14*I14,IF(G14="Monat",T14*H14)))</calculatedColumnFormula>
    </tableColumn>
    <tableColumn id="20" name="Spalte20" dataDxfId="27"/>
  </tableColumns>
  <tableStyleInfo name="TableStyleLight1" showFirstColumn="0" showLastColumn="0" showRowStripes="1" showColumnStripes="0"/>
</table>
</file>

<file path=xl/tables/table6.xml><?xml version="1.0" encoding="utf-8"?>
<table xmlns="http://schemas.openxmlformats.org/spreadsheetml/2006/main" id="7" name="Tabelle6" displayName="Tabelle6" ref="B13:L35" headerRowCount="0" totalsRowShown="0" headerRowDxfId="26" dataDxfId="24" headerRowBorderDxfId="25" tableBorderDxfId="23" totalsRowBorderDxfId="22">
  <tableColumns count="11">
    <tableColumn id="1" name="Spalte1" headerRowDxfId="21" dataDxfId="20">
      <calculatedColumnFormula>ROW()-12</calculatedColumnFormula>
    </tableColumn>
    <tableColumn id="2" name="Spalte2" headerRowDxfId="19" dataDxfId="18"/>
    <tableColumn id="3" name="Spalte3" headerRowDxfId="17" dataDxfId="16"/>
    <tableColumn id="4" name="Spalte4" headerRowDxfId="15" dataDxfId="14"/>
    <tableColumn id="5" name="Spalte5" headerRowDxfId="13" dataDxfId="12"/>
    <tableColumn id="6" name="Spalte6" headerRowDxfId="11" dataDxfId="10" headerRowCellStyle="Prozent" dataCellStyle="Prozent"/>
    <tableColumn id="7" name="Spalte7" headerRowDxfId="9" dataDxfId="8" headerRowCellStyle="Komma" dataCellStyle="Komma"/>
    <tableColumn id="8" name="Spalte8" headerRowDxfId="7" dataDxfId="6"/>
    <tableColumn id="9" name="Spalte9" headerRowDxfId="5" dataDxfId="4"/>
    <tableColumn id="10" name="Spalte10" headerRowDxfId="3" dataDxfId="2">
      <calculatedColumnFormula>I13</calculatedColumnFormula>
    </tableColumn>
    <tableColumn id="11" name="Spalte11" headerRowDxfId="1"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6"/>
  <sheetViews>
    <sheetView showGridLines="0" tabSelected="1" zoomScaleNormal="100" workbookViewId="0">
      <selection activeCell="C3" sqref="C3"/>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3" t="s">
        <v>297</v>
      </c>
      <c r="B3" s="294"/>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5" t="s">
        <v>6</v>
      </c>
      <c r="B5" s="295"/>
      <c r="C5" s="295"/>
      <c r="D5" s="295"/>
      <c r="E5" s="295"/>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6"/>
      <c r="C7" s="296"/>
      <c r="D7" s="296"/>
      <c r="E7" s="25"/>
      <c r="F7" s="25"/>
      <c r="G7" s="26"/>
      <c r="H7" s="9"/>
      <c r="I7" s="10"/>
      <c r="J7" s="10"/>
    </row>
    <row r="8" spans="1:13" ht="34.5" customHeight="1" x14ac:dyDescent="0.25">
      <c r="A8" s="24" t="s">
        <v>9</v>
      </c>
      <c r="B8" s="296"/>
      <c r="C8" s="296"/>
      <c r="D8" s="296"/>
      <c r="E8" s="27"/>
      <c r="F8" s="28"/>
      <c r="G8" s="29"/>
      <c r="H8" s="30"/>
      <c r="I8" s="31"/>
      <c r="J8" s="31"/>
    </row>
    <row r="9" spans="1:13" ht="43.5" x14ac:dyDescent="0.25">
      <c r="A9" s="32" t="s">
        <v>10</v>
      </c>
      <c r="B9" s="297"/>
      <c r="C9" s="297"/>
      <c r="D9" s="297"/>
      <c r="E9" s="25"/>
      <c r="F9" s="28"/>
      <c r="G9" s="252"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51">
        <v>0.9</v>
      </c>
      <c r="C14" s="291" t="s">
        <v>221</v>
      </c>
      <c r="D14" s="292"/>
      <c r="E14" s="251"/>
      <c r="F14" s="28"/>
      <c r="G14" s="26"/>
      <c r="H14" s="9"/>
    </row>
    <row r="15" spans="1:13" ht="24.75" hidden="1" x14ac:dyDescent="0.25">
      <c r="A15" s="38" t="s">
        <v>242</v>
      </c>
      <c r="B15" s="251"/>
      <c r="C15" s="291" t="s">
        <v>221</v>
      </c>
      <c r="D15" s="292"/>
      <c r="E15" s="251"/>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87" t="str">
        <f>IF($C$3=1,IF(B30&gt;0,Auswahlmöglichkeiten!G2,IF(B30=0,"Hinweis: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hidden="1" x14ac:dyDescent="0.2">
      <c r="A20" s="38" t="s">
        <v>116</v>
      </c>
      <c r="B20" s="45"/>
      <c r="C20" s="46">
        <f>SUMIF('Personal (VKO) neu '!$A$12:$A$29,$C$3,'Personal (VKO) neu '!N12:N29)</f>
        <v>0</v>
      </c>
      <c r="D20" s="28"/>
      <c r="E20" s="47"/>
      <c r="F20" s="28"/>
      <c r="G20" s="287"/>
      <c r="H20" s="16"/>
      <c r="K20" s="11"/>
      <c r="L20" s="11"/>
      <c r="M20" s="11"/>
    </row>
    <row r="21" spans="1:13" s="3" customFormat="1" hidden="1" x14ac:dyDescent="0.2">
      <c r="A21" s="38" t="s">
        <v>117</v>
      </c>
      <c r="B21" s="45"/>
      <c r="C21" s="46">
        <f>SUMIF('Personal (VKO) alt'!$A$12:$A$29,$C$3,'Personal (VKO) alt'!N12:N29)</f>
        <v>0</v>
      </c>
      <c r="D21" s="28"/>
      <c r="E21" s="47"/>
      <c r="F21" s="28"/>
      <c r="G21" s="287"/>
      <c r="H21" s="16"/>
      <c r="K21" s="11"/>
      <c r="L21" s="11"/>
      <c r="M21" s="11"/>
    </row>
    <row r="22" spans="1:13" s="3" customFormat="1" hidden="1" x14ac:dyDescent="0.2">
      <c r="A22" s="38" t="s">
        <v>118</v>
      </c>
      <c r="B22" s="45"/>
      <c r="C22" s="46">
        <f>SUMIF('Personal direkte Ausgaben'!$A$13:$A$35,$C$3,'Personal direkte Ausgaben'!K13:K35)</f>
        <v>0</v>
      </c>
      <c r="D22" s="28"/>
      <c r="E22" s="47"/>
      <c r="F22" s="28"/>
      <c r="G22" s="287"/>
      <c r="H22" s="16"/>
      <c r="K22" s="11"/>
      <c r="L22" s="11"/>
      <c r="M22" s="11"/>
    </row>
    <row r="23" spans="1:13" s="3" customFormat="1" hidden="1" x14ac:dyDescent="0.2">
      <c r="A23" s="38" t="s">
        <v>119</v>
      </c>
      <c r="B23" s="45"/>
      <c r="C23" s="46">
        <f>SUMIF(Unternehmerlohn!$A$14:$A$30,C3,Unternehmerlohn!U14:U30)</f>
        <v>0</v>
      </c>
      <c r="D23" s="28"/>
      <c r="E23" s="47"/>
      <c r="F23" s="28"/>
      <c r="G23" s="287"/>
      <c r="H23" s="16"/>
      <c r="K23" s="11"/>
      <c r="L23" s="11"/>
      <c r="M23" s="11"/>
    </row>
    <row r="24" spans="1:13" s="3" customFormat="1" hidden="1" x14ac:dyDescent="0.2">
      <c r="A24" s="38" t="s">
        <v>20</v>
      </c>
      <c r="B24" s="256">
        <f>SUM(B20:B23)*IF($E$15=0,$B$15,$E$15)</f>
        <v>0</v>
      </c>
      <c r="C24" s="256">
        <f>SUM($C$20:$C$23)*IF($E$15=0,$B$15,$E$15)</f>
        <v>0</v>
      </c>
      <c r="D24" s="28"/>
      <c r="E24" s="28"/>
      <c r="F24" s="28"/>
      <c r="G24" s="287"/>
      <c r="H24" s="16"/>
      <c r="K24" s="11"/>
      <c r="L24" s="11"/>
      <c r="M24" s="11"/>
    </row>
    <row r="25" spans="1:13" s="3" customFormat="1" hidden="1" x14ac:dyDescent="0.2">
      <c r="A25" s="38" t="s">
        <v>93</v>
      </c>
      <c r="B25" s="45"/>
      <c r="C25" s="46">
        <f>SUMIFS('Investitionen Sachausgaben'!M10:M29,'Investitionen Sachausgaben'!$A$10:$A$29,$C$3,'Investitionen Sachausgaben'!D10:D29,$A$25)</f>
        <v>0</v>
      </c>
      <c r="D25" s="28"/>
      <c r="E25" s="28"/>
      <c r="F25" s="28"/>
      <c r="G25" s="287"/>
      <c r="K25" s="11"/>
      <c r="L25" s="11"/>
      <c r="M25" s="11"/>
    </row>
    <row r="26" spans="1:13" s="3" customFormat="1" hidden="1" x14ac:dyDescent="0.2">
      <c r="A26" s="38" t="s">
        <v>92</v>
      </c>
      <c r="B26" s="45"/>
      <c r="C26" s="46">
        <f>SUMIFS('Investitionen Sachausgaben'!M11:M30,'Investitionen Sachausgaben'!$A$11:$A$30,$C$3,'Investitionen Sachausgaben'!D11:D30,$A$26)</f>
        <v>0</v>
      </c>
      <c r="D26" s="28"/>
      <c r="E26" s="28"/>
      <c r="F26" s="28"/>
      <c r="G26" s="287"/>
      <c r="H26" s="16"/>
      <c r="K26" s="11"/>
      <c r="L26" s="11"/>
      <c r="M26" s="11"/>
    </row>
    <row r="27" spans="1:13" s="3" customFormat="1" x14ac:dyDescent="0.2">
      <c r="A27" s="38" t="s">
        <v>115</v>
      </c>
      <c r="B27" s="45"/>
      <c r="C27" s="46">
        <f>SUMIFS(Tabelle34[Spalte3],Tabelle34[Spalte4],"Ja",Meilensteine!$A$13:$A$25,$C$3)</f>
        <v>0</v>
      </c>
      <c r="D27" s="28"/>
      <c r="E27" s="28"/>
      <c r="F27" s="28"/>
      <c r="G27" s="287"/>
      <c r="H27" s="16"/>
      <c r="K27" s="11"/>
      <c r="L27" s="11"/>
      <c r="M27" s="11"/>
    </row>
    <row r="28" spans="1:13" s="3" customFormat="1" hidden="1" x14ac:dyDescent="0.2">
      <c r="A28" s="38" t="s">
        <v>21</v>
      </c>
      <c r="B28" s="45"/>
      <c r="C28" s="46">
        <f>SUMIFS('Investitionen Sachausgaben'!M13:M32,'Investitionen Sachausgaben'!$A$13:$A$32,$C$3,'Investitionen Sachausgaben'!D13:D32,$A$28)</f>
        <v>0</v>
      </c>
      <c r="D28" s="28"/>
      <c r="E28" s="28"/>
      <c r="F28" s="28"/>
      <c r="G28" s="287"/>
      <c r="H28" s="16"/>
      <c r="K28" s="11"/>
      <c r="L28" s="11"/>
      <c r="M28" s="11"/>
    </row>
    <row r="29" spans="1:13" s="3" customFormat="1" hidden="1" x14ac:dyDescent="0.2">
      <c r="A29" s="38" t="s">
        <v>22</v>
      </c>
      <c r="B29" s="45"/>
      <c r="C29" s="46">
        <f>SUMIFS('Investitionen Sachausgaben'!M13:M32,'Investitionen Sachausgaben'!$A$13:$A$32,$C$3,'Investitionen Sachausgaben'!D13:D32,$A$29)</f>
        <v>0</v>
      </c>
      <c r="D29" s="28"/>
      <c r="E29" s="28"/>
      <c r="F29" s="28"/>
      <c r="G29" s="26"/>
      <c r="H29" s="16"/>
      <c r="K29" s="11"/>
      <c r="L29" s="11"/>
      <c r="M29" s="11"/>
    </row>
    <row r="30" spans="1:13" s="3" customFormat="1" x14ac:dyDescent="0.2">
      <c r="A30" s="130" t="s">
        <v>23</v>
      </c>
      <c r="B30" s="131">
        <f>SUM(B20:B29)</f>
        <v>0</v>
      </c>
      <c r="C30" s="131">
        <f>SUM(C20:C29)</f>
        <v>0</v>
      </c>
      <c r="D30" s="28"/>
      <c r="E30" s="28"/>
      <c r="F30" s="28"/>
      <c r="G30" s="48"/>
      <c r="H30" s="16"/>
      <c r="K30" s="11"/>
      <c r="L30" s="11"/>
      <c r="M30" s="11"/>
    </row>
    <row r="31" spans="1:13" s="3" customFormat="1" ht="25.5" customHeight="1" x14ac:dyDescent="0.2">
      <c r="A31" s="132" t="s">
        <v>24</v>
      </c>
      <c r="B31" s="133">
        <f>SUM($B$20:$B$29)*IF($E$14=0,B14,E14)</f>
        <v>0</v>
      </c>
      <c r="C31" s="134">
        <f>IF(SUM(C20:C29)*IF($E$14=0,B14,E14)&gt;$B$31,$B$31,(SUM(C20:C29)*IF($E$14=0,B14,E14)))</f>
        <v>0</v>
      </c>
      <c r="D31" s="28"/>
      <c r="E31" s="49"/>
      <c r="F31" s="49"/>
      <c r="G31" s="50"/>
      <c r="H31" s="16"/>
      <c r="K31" s="11"/>
      <c r="L31" s="11"/>
      <c r="M31" s="11"/>
    </row>
    <row r="32" spans="1:13" s="3" customFormat="1" x14ac:dyDescent="0.2">
      <c r="A32" s="51" t="s">
        <v>25</v>
      </c>
      <c r="B32" s="52">
        <f>B30-B31</f>
        <v>0</v>
      </c>
      <c r="C32" s="53">
        <f>$C$30-$C$31</f>
        <v>0</v>
      </c>
      <c r="D32" s="28"/>
      <c r="E32" s="54"/>
      <c r="F32" s="54"/>
      <c r="G32" s="55"/>
      <c r="H32" s="9"/>
      <c r="K32" s="11"/>
      <c r="L32" s="11"/>
      <c r="M32" s="11"/>
    </row>
    <row r="33" spans="1:13" s="3" customFormat="1" hidden="1" x14ac:dyDescent="0.25">
      <c r="A33" s="38" t="s">
        <v>26</v>
      </c>
      <c r="B33" s="56"/>
      <c r="C33" s="56">
        <v>0</v>
      </c>
      <c r="D33" s="28"/>
      <c r="E33" s="1"/>
      <c r="F33" s="1"/>
      <c r="G33" s="2"/>
      <c r="H33" s="1"/>
      <c r="K33" s="11"/>
      <c r="L33" s="11"/>
      <c r="M33" s="11"/>
    </row>
    <row r="34" spans="1:13" s="3" customFormat="1" hidden="1" x14ac:dyDescent="0.25">
      <c r="A34" s="38" t="s">
        <v>27</v>
      </c>
      <c r="B34" s="56"/>
      <c r="C34" s="46">
        <f>C31-C33</f>
        <v>0</v>
      </c>
      <c r="D34" s="28"/>
      <c r="E34" s="1"/>
      <c r="F34" s="1"/>
      <c r="G34" s="2"/>
      <c r="H34" s="1"/>
      <c r="K34" s="11"/>
      <c r="L34" s="11"/>
      <c r="M34" s="11"/>
    </row>
    <row r="35" spans="1:13" s="3" customFormat="1" x14ac:dyDescent="0.25">
      <c r="A35" s="1"/>
      <c r="B35" s="1"/>
      <c r="C35" s="1"/>
      <c r="D35" s="28"/>
      <c r="E35" s="1"/>
      <c r="F35" s="1"/>
      <c r="G35" s="2"/>
      <c r="H35" s="1"/>
      <c r="K35" s="11"/>
      <c r="L35" s="11"/>
      <c r="M35" s="11"/>
    </row>
    <row r="36" spans="1:13" s="3" customFormat="1" x14ac:dyDescent="0.25">
      <c r="A36" s="1"/>
      <c r="B36" s="1"/>
      <c r="C36" s="1"/>
      <c r="D36" s="28"/>
      <c r="E36" s="1"/>
      <c r="F36" s="1"/>
      <c r="G36" s="2"/>
      <c r="H36" s="1"/>
      <c r="K36" s="11"/>
      <c r="L36" s="11"/>
      <c r="M36" s="11"/>
    </row>
    <row r="37" spans="1:13" s="3" customFormat="1" x14ac:dyDescent="0.25">
      <c r="A37" s="16"/>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
      <c r="B39" s="1"/>
      <c r="C39" s="1"/>
      <c r="D39" s="28"/>
      <c r="E39" s="1"/>
      <c r="F39" s="1"/>
      <c r="G39" s="2"/>
      <c r="H39" s="1"/>
      <c r="K39" s="11"/>
      <c r="L39" s="11"/>
      <c r="M39" s="11"/>
    </row>
    <row r="40" spans="1:13" s="1" customFormat="1" x14ac:dyDescent="0.25">
      <c r="G40" s="2"/>
      <c r="I40" s="3"/>
      <c r="J40" s="3"/>
      <c r="K40" s="11"/>
      <c r="L40" s="11"/>
      <c r="M40" s="11"/>
    </row>
    <row r="41" spans="1:13" s="1" customFormat="1" x14ac:dyDescent="0.25">
      <c r="G41" s="2"/>
      <c r="I41" s="3"/>
      <c r="J41" s="3"/>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sheetData>
  <sheetProtection algorithmName="SHA-512" hashValue="iR8OTqSZ0i0/uN8+arXICCArKsl5CYwzpIy9EA4IvdRvGsdFRUerfRsQMwgIlogb9JU3GfjPaALZoJtPRdqq5A==" saltValue="1PU3tIyC2YFKm+VPm7fZYA==" spinCount="100000" sheet="1"/>
  <mergeCells count="7">
    <mergeCell ref="C14:D14"/>
    <mergeCell ref="C15:D15"/>
    <mergeCell ref="A3:B3"/>
    <mergeCell ref="A5:E5"/>
    <mergeCell ref="B7:D7"/>
    <mergeCell ref="B8:D8"/>
    <mergeCell ref="B9:D9"/>
  </mergeCells>
  <conditionalFormatting sqref="E14:E15">
    <cfRule type="cellIs" dxfId="120" priority="2" operator="equal">
      <formula>0</formula>
    </cfRule>
  </conditionalFormatting>
  <conditionalFormatting sqref="B14:B15">
    <cfRule type="cellIs" dxfId="119" priority="1" operator="equal">
      <formula>0</formula>
    </cfRule>
  </conditionalFormatting>
  <dataValidations count="1">
    <dataValidation allowBlank="1" showErrorMessage="1" sqref="G1:G8 B16:E1048576 F1:F1048576 I25:XFD25 H1:XFD24 H26:XFD1048576 A1:A1048576 B1:E13 G10:G18 G20:G1048576"/>
  </dataValidations>
  <pageMargins left="0.70866141732283472" right="0.70866141732283472" top="0.78740157480314965" bottom="0.78740157480314965" header="0.31496062992125984" footer="0.31496062992125984"/>
  <pageSetup paperSize="9" scale="55" orientation="landscape" r:id="rId1"/>
  <headerFooter>
    <oddFooter>&amp;LSachsen-Anhalt ÖFFIZIENZ&amp;C
zahlenmäßiger Nachweis&amp;R
Stand 19.11.2024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3" t="s">
        <v>91</v>
      </c>
      <c r="B3" s="294"/>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5" t="s">
        <v>6</v>
      </c>
      <c r="B5" s="295"/>
      <c r="C5" s="295"/>
      <c r="D5" s="295"/>
      <c r="E5" s="295"/>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6"/>
      <c r="C7" s="296"/>
      <c r="D7" s="296"/>
      <c r="E7" s="25"/>
      <c r="F7" s="25"/>
      <c r="G7" s="26"/>
      <c r="H7" s="9"/>
      <c r="I7" s="10"/>
      <c r="J7" s="10"/>
    </row>
    <row r="8" spans="1:13" ht="34.5" customHeight="1" x14ac:dyDescent="0.25">
      <c r="A8" s="24" t="s">
        <v>9</v>
      </c>
      <c r="B8" s="296"/>
      <c r="C8" s="296"/>
      <c r="D8" s="296"/>
      <c r="E8" s="27"/>
      <c r="F8" s="28"/>
      <c r="G8" s="29"/>
      <c r="H8" s="30"/>
      <c r="I8" s="31"/>
      <c r="J8" s="31"/>
    </row>
    <row r="9" spans="1:13" ht="43.5" x14ac:dyDescent="0.25">
      <c r="A9" s="32" t="s">
        <v>10</v>
      </c>
      <c r="B9" s="297"/>
      <c r="C9" s="297"/>
      <c r="D9" s="297"/>
      <c r="E9" s="25"/>
      <c r="F9" s="28"/>
      <c r="G9" s="252"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91" t="s">
        <v>221</v>
      </c>
      <c r="D14" s="292"/>
      <c r="E14" s="251"/>
      <c r="F14" s="28"/>
      <c r="G14" s="26"/>
      <c r="H14" s="9"/>
    </row>
    <row r="15" spans="1:13" ht="24.75" x14ac:dyDescent="0.25">
      <c r="A15" s="38" t="s">
        <v>242</v>
      </c>
      <c r="B15" s="39">
        <v>1</v>
      </c>
      <c r="C15" s="291" t="s">
        <v>221</v>
      </c>
      <c r="D15" s="292"/>
      <c r="E15" s="251"/>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298"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 (VKO) neu '!N30</f>
        <v>0</v>
      </c>
      <c r="D20" s="46" t="e">
        <f>'Personal (VKO) neu '!#REF!</f>
        <v>#REF!</v>
      </c>
      <c r="E20" s="47"/>
      <c r="F20" s="28"/>
      <c r="G20" s="298"/>
      <c r="H20" s="16"/>
      <c r="K20" s="11"/>
      <c r="L20" s="11"/>
      <c r="M20" s="11"/>
    </row>
    <row r="21" spans="1:13" s="3" customFormat="1" x14ac:dyDescent="0.2">
      <c r="A21" s="38" t="s">
        <v>117</v>
      </c>
      <c r="B21" s="45">
        <v>1000000</v>
      </c>
      <c r="C21" s="46">
        <f>'Personal (VKO) alt'!N30</f>
        <v>0</v>
      </c>
      <c r="D21" s="46" t="e">
        <f>'Personal (VKO) alt'!#REF!</f>
        <v>#REF!</v>
      </c>
      <c r="E21" s="47"/>
      <c r="F21" s="28"/>
      <c r="G21" s="298"/>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298"/>
      <c r="H22" s="16"/>
      <c r="K22" s="11"/>
      <c r="L22" s="11"/>
      <c r="M22" s="11"/>
    </row>
    <row r="23" spans="1:13" s="3" customFormat="1" x14ac:dyDescent="0.2">
      <c r="A23" s="38" t="s">
        <v>119</v>
      </c>
      <c r="B23" s="45">
        <v>1000000</v>
      </c>
      <c r="C23" s="46">
        <f>Unternehmerlohn!U31</f>
        <v>0</v>
      </c>
      <c r="D23" s="46" t="e">
        <f>Unternehmerlohn!#REF!</f>
        <v>#REF!</v>
      </c>
      <c r="E23" s="47"/>
      <c r="F23" s="28"/>
      <c r="G23" s="298"/>
      <c r="H23" s="16"/>
      <c r="K23" s="11"/>
      <c r="L23" s="11"/>
      <c r="M23" s="11"/>
    </row>
    <row r="24" spans="1:13" s="3" customFormat="1" x14ac:dyDescent="0.2">
      <c r="A24" s="38" t="s">
        <v>20</v>
      </c>
      <c r="B24" s="256">
        <f>SUM(B20:B23)*IF(E15=0,B15,E15)</f>
        <v>4000000</v>
      </c>
      <c r="C24" s="256" t="e">
        <f>SUM(C20:C23)*IF(E15=0,B15,E15)</f>
        <v>#REF!</v>
      </c>
      <c r="D24" s="256" t="e">
        <f>SUM(D20:D23)*IF($E$15=0,$B$15,$E$15)</f>
        <v>#REF!</v>
      </c>
      <c r="E24" s="28"/>
      <c r="F24" s="28"/>
      <c r="G24" s="298"/>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298"/>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298"/>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298"/>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298"/>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30" t="s">
        <v>23</v>
      </c>
      <c r="B30" s="131">
        <f>SUM(B20:B29)</f>
        <v>13000000</v>
      </c>
      <c r="C30" s="131" t="e">
        <f>SUM(C20:C29)</f>
        <v>#REF!</v>
      </c>
      <c r="D30" s="131" t="e">
        <f>SUM(D20:D29)</f>
        <v>#REF!</v>
      </c>
      <c r="E30" s="28"/>
      <c r="F30" s="28"/>
      <c r="G30" s="48"/>
      <c r="H30" s="16"/>
      <c r="K30" s="11"/>
      <c r="L30" s="11"/>
      <c r="M30" s="11"/>
    </row>
    <row r="31" spans="1:13" s="3" customFormat="1" ht="25.5" customHeight="1" x14ac:dyDescent="0.2">
      <c r="A31" s="132" t="s">
        <v>24</v>
      </c>
      <c r="B31" s="133">
        <f>SUM($B$20:$B$29)*IF($E$14=0,B14,E14)</f>
        <v>13000000</v>
      </c>
      <c r="C31" s="134" t="e">
        <f>IF(SUM(C20:C29)*IF($E$14=0,B14,E14)&gt;$B$31,$B$31,(SUM(C20:C29)*IF($E$14=0,B14,E14)))</f>
        <v>#REF!</v>
      </c>
      <c r="D31" s="13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53" t="s">
        <v>224</v>
      </c>
      <c r="B37" s="253" t="s">
        <v>244</v>
      </c>
      <c r="C37" s="1"/>
      <c r="D37" s="1"/>
      <c r="E37" s="1"/>
      <c r="F37" s="1"/>
      <c r="G37" s="2"/>
      <c r="H37" s="1"/>
      <c r="K37" s="11"/>
      <c r="L37" s="11"/>
      <c r="M37" s="11"/>
    </row>
    <row r="38" spans="1:13" s="3" customFormat="1" x14ac:dyDescent="0.25">
      <c r="A38" s="254"/>
      <c r="B38" s="254"/>
      <c r="C38" s="1"/>
      <c r="D38" s="1"/>
      <c r="E38" s="1"/>
      <c r="F38" s="1"/>
      <c r="G38" s="2"/>
      <c r="H38" s="1"/>
      <c r="K38" s="11"/>
      <c r="L38" s="11"/>
      <c r="M38" s="11"/>
    </row>
    <row r="39" spans="1:13" s="3" customFormat="1" x14ac:dyDescent="0.25">
      <c r="A39" s="254" t="s">
        <v>225</v>
      </c>
      <c r="B39" s="255" t="e">
        <f>C30</f>
        <v>#REF!</v>
      </c>
      <c r="C39" s="1"/>
      <c r="D39" s="1"/>
      <c r="E39" s="1"/>
      <c r="F39" s="1"/>
      <c r="G39" s="2"/>
      <c r="H39" s="1"/>
      <c r="K39" s="11"/>
      <c r="L39" s="11"/>
      <c r="M39" s="11"/>
    </row>
    <row r="40" spans="1:13" s="1" customFormat="1" x14ac:dyDescent="0.25">
      <c r="A40" s="254" t="s">
        <v>226</v>
      </c>
      <c r="B40" s="255">
        <f>'Gesamtübersicht je AZ'!C30</f>
        <v>0</v>
      </c>
      <c r="G40" s="2"/>
      <c r="I40" s="3"/>
      <c r="J40" s="3"/>
      <c r="K40" s="11"/>
      <c r="L40" s="11"/>
      <c r="M40" s="11"/>
    </row>
    <row r="41" spans="1:13" s="1" customFormat="1" x14ac:dyDescent="0.25">
      <c r="A41" s="254" t="s">
        <v>227</v>
      </c>
      <c r="B41" s="255" t="e">
        <f>C31</f>
        <v>#REF!</v>
      </c>
      <c r="G41" s="2"/>
      <c r="I41" s="3"/>
      <c r="J41" s="3"/>
      <c r="K41" s="11"/>
      <c r="L41" s="11"/>
      <c r="M41" s="11"/>
    </row>
    <row r="42" spans="1:13" s="1" customFormat="1" x14ac:dyDescent="0.25">
      <c r="A42" s="254" t="s">
        <v>228</v>
      </c>
      <c r="B42" s="255">
        <f>'Gesamtübersicht je AZ'!C31</f>
        <v>0</v>
      </c>
      <c r="G42" s="2"/>
      <c r="I42" s="3"/>
      <c r="J42" s="3"/>
      <c r="K42" s="11"/>
      <c r="L42" s="11"/>
      <c r="M42" s="11"/>
    </row>
    <row r="43" spans="1:13" s="1" customFormat="1" x14ac:dyDescent="0.25">
      <c r="A43" s="254"/>
      <c r="B43" s="254"/>
      <c r="G43" s="2"/>
      <c r="I43" s="3"/>
      <c r="J43" s="3"/>
      <c r="K43" s="11"/>
      <c r="L43" s="11"/>
      <c r="M43" s="11"/>
    </row>
    <row r="44" spans="1:13" s="1" customFormat="1" x14ac:dyDescent="0.25">
      <c r="A44" s="254" t="s">
        <v>229</v>
      </c>
      <c r="B44" s="255" t="e">
        <f>B30-C30</f>
        <v>#REF!</v>
      </c>
      <c r="G44" s="2"/>
      <c r="I44" s="3"/>
      <c r="J44" s="3"/>
      <c r="K44" s="11"/>
      <c r="L44" s="11"/>
      <c r="M44" s="11"/>
    </row>
    <row r="45" spans="1:13" s="1" customFormat="1" x14ac:dyDescent="0.25">
      <c r="A45" s="254" t="s">
        <v>230</v>
      </c>
      <c r="B45" s="255"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118" priority="2" operator="equal">
      <formula>0</formula>
    </cfRule>
  </conditionalFormatting>
  <conditionalFormatting sqref="E15">
    <cfRule type="cellIs" dxfId="117"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Y36"/>
  <sheetViews>
    <sheetView showGridLines="0" workbookViewId="0">
      <selection activeCell="D13" sqref="D13"/>
    </sheetView>
  </sheetViews>
  <sheetFormatPr baseColWidth="10" defaultColWidth="11.42578125" defaultRowHeight="14.25" x14ac:dyDescent="0.2"/>
  <cols>
    <col min="1" max="1" width="9.140625" style="85" customWidth="1"/>
    <col min="2" max="2" width="9.28515625" style="85" customWidth="1"/>
    <col min="3" max="3" width="16" style="85" customWidth="1"/>
    <col min="4" max="4" width="24" style="85" customWidth="1"/>
    <col min="5" max="5" width="23.7109375" style="85" customWidth="1"/>
    <col min="6" max="6" width="20.85546875" style="85" customWidth="1"/>
    <col min="7" max="7" width="10.28515625" style="85" customWidth="1"/>
    <col min="8" max="8" width="22.85546875" style="85" customWidth="1"/>
    <col min="9" max="9" width="13.140625" style="85" customWidth="1"/>
    <col min="10" max="10" width="11.85546875" style="68" customWidth="1"/>
    <col min="11" max="11" width="10.28515625" style="68" customWidth="1"/>
    <col min="12" max="12" width="13.28515625" style="68" customWidth="1"/>
    <col min="13" max="13" width="11.42578125" style="68"/>
    <col min="14" max="14" width="44.140625" style="85" customWidth="1"/>
    <col min="15" max="16384" width="11.42578125" style="85"/>
  </cols>
  <sheetData>
    <row r="3" spans="1:181" s="58" customFormat="1" ht="15" x14ac:dyDescent="0.25">
      <c r="B3" s="301" t="str">
        <f>"zahlenmäßiger Nachweis - Anlage zum Auszahlungsantrag Nr."&amp;" "&amp;'Gesamtübersicht je AZ'!$C$3</f>
        <v xml:space="preserve">zahlenmäßiger Nachweis - Anlage zum Auszahlungsantrag Nr. </v>
      </c>
      <c r="C3" s="301"/>
      <c r="D3" s="301"/>
      <c r="E3" s="301"/>
      <c r="F3" s="301"/>
      <c r="G3" s="301"/>
      <c r="H3" s="301"/>
      <c r="I3" s="301"/>
      <c r="J3" s="301"/>
      <c r="K3" s="301"/>
      <c r="L3" s="301"/>
      <c r="M3" s="301"/>
      <c r="N3" s="301"/>
    </row>
    <row r="4" spans="1:181" s="60" customFormat="1" ht="15" x14ac:dyDescent="0.25">
      <c r="B4" s="59"/>
      <c r="C4" s="59"/>
      <c r="D4" s="59"/>
      <c r="E4" s="59"/>
      <c r="F4" s="59"/>
      <c r="G4" s="59"/>
      <c r="H4" s="59"/>
      <c r="I4" s="59"/>
      <c r="J4" s="59"/>
    </row>
    <row r="5" spans="1:181" s="58" customFormat="1" ht="15" x14ac:dyDescent="0.25">
      <c r="B5" s="61"/>
      <c r="C5" s="62"/>
      <c r="D5" s="62"/>
      <c r="E5" s="62"/>
      <c r="F5" s="63"/>
      <c r="G5" s="64"/>
      <c r="K5" s="60"/>
      <c r="L5" s="60"/>
      <c r="M5" s="60"/>
      <c r="N5" s="65" t="s">
        <v>28</v>
      </c>
    </row>
    <row r="6" spans="1:181" s="58" customFormat="1" ht="15" x14ac:dyDescent="0.25">
      <c r="B6" s="301" t="s">
        <v>8</v>
      </c>
      <c r="C6" s="301"/>
      <c r="D6" s="301"/>
      <c r="E6" s="301"/>
      <c r="F6" s="301">
        <f>'Gesamtübersicht je AZ'!$B$7</f>
        <v>0</v>
      </c>
      <c r="G6" s="301"/>
      <c r="H6" s="301"/>
      <c r="I6" s="301"/>
      <c r="J6" s="301"/>
      <c r="K6" s="301"/>
      <c r="M6" s="60"/>
    </row>
    <row r="7" spans="1:181" s="58" customFormat="1" ht="15" x14ac:dyDescent="0.25">
      <c r="B7" s="301" t="s">
        <v>9</v>
      </c>
      <c r="C7" s="301"/>
      <c r="D7" s="301"/>
      <c r="E7" s="301"/>
      <c r="F7" s="301">
        <f>'Gesamtübersicht je AZ'!$B$8</f>
        <v>0</v>
      </c>
      <c r="G7" s="301"/>
      <c r="H7" s="301"/>
      <c r="I7" s="301"/>
      <c r="J7" s="301"/>
      <c r="K7" s="301"/>
    </row>
    <row r="8" spans="1:181" s="58" customFormat="1" ht="15" x14ac:dyDescent="0.25">
      <c r="B8" s="299" t="s">
        <v>10</v>
      </c>
      <c r="C8" s="299"/>
      <c r="D8" s="299"/>
      <c r="E8" s="299"/>
      <c r="F8" s="300">
        <f>'Gesamtübersicht je AZ'!$B$9</f>
        <v>0</v>
      </c>
      <c r="G8" s="300"/>
      <c r="H8" s="300"/>
      <c r="I8" s="300"/>
      <c r="J8" s="300"/>
      <c r="K8" s="300"/>
      <c r="M8" s="60"/>
    </row>
    <row r="9" spans="1:181" s="58" customFormat="1" ht="15.75" x14ac:dyDescent="0.25">
      <c r="B9" s="61"/>
      <c r="C9" s="62"/>
      <c r="D9" s="66"/>
      <c r="E9" s="62"/>
      <c r="F9" s="63"/>
      <c r="G9" s="64"/>
      <c r="H9" s="67"/>
      <c r="I9" s="68"/>
      <c r="J9" s="68"/>
      <c r="K9" s="60"/>
      <c r="L9" s="60"/>
      <c r="M9" s="60"/>
    </row>
    <row r="10" spans="1:181" s="70" customFormat="1" ht="99.75" customHeight="1" x14ac:dyDescent="0.25">
      <c r="A10" s="302" t="s">
        <v>114</v>
      </c>
      <c r="B10" s="302" t="s">
        <v>29</v>
      </c>
      <c r="C10" s="302" t="s">
        <v>112</v>
      </c>
      <c r="D10" s="302" t="s">
        <v>30</v>
      </c>
      <c r="E10" s="302" t="s">
        <v>31</v>
      </c>
      <c r="F10" s="302" t="s">
        <v>32</v>
      </c>
      <c r="G10" s="302" t="s">
        <v>33</v>
      </c>
      <c r="H10" s="302" t="s">
        <v>34</v>
      </c>
      <c r="I10" s="128" t="s">
        <v>35</v>
      </c>
      <c r="J10" s="128" t="s">
        <v>36</v>
      </c>
      <c r="K10" s="128" t="s">
        <v>37</v>
      </c>
      <c r="L10" s="302" t="s">
        <v>38</v>
      </c>
      <c r="M10" s="128" t="s">
        <v>1</v>
      </c>
      <c r="N10" s="302" t="s">
        <v>134</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row>
    <row r="11" spans="1:181" s="71" customFormat="1" ht="14.25" customHeight="1" x14ac:dyDescent="0.2">
      <c r="A11" s="302"/>
      <c r="B11" s="302"/>
      <c r="C11" s="302"/>
      <c r="D11" s="302"/>
      <c r="E11" s="302"/>
      <c r="F11" s="302"/>
      <c r="G11" s="302"/>
      <c r="H11" s="302"/>
      <c r="I11" s="129" t="s">
        <v>39</v>
      </c>
      <c r="J11" s="129" t="s">
        <v>2</v>
      </c>
      <c r="K11" s="129" t="s">
        <v>2</v>
      </c>
      <c r="L11" s="302"/>
      <c r="M11" s="129" t="s">
        <v>39</v>
      </c>
      <c r="N11" s="303"/>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row>
    <row r="12" spans="1:181" s="68" customFormat="1" ht="15.75" hidden="1" customHeight="1" x14ac:dyDescent="0.2">
      <c r="A12" s="274" t="s">
        <v>113</v>
      </c>
      <c r="B12" s="275" t="s">
        <v>40</v>
      </c>
      <c r="C12" s="276" t="s">
        <v>41</v>
      </c>
      <c r="D12" s="275" t="s">
        <v>42</v>
      </c>
      <c r="E12" s="275" t="s">
        <v>43</v>
      </c>
      <c r="F12" s="275" t="s">
        <v>44</v>
      </c>
      <c r="G12" s="277" t="s">
        <v>45</v>
      </c>
      <c r="H12" s="278" t="s">
        <v>47</v>
      </c>
      <c r="I12" s="279" t="s">
        <v>48</v>
      </c>
      <c r="J12" s="280" t="s">
        <v>49</v>
      </c>
      <c r="K12" s="280" t="s">
        <v>50</v>
      </c>
      <c r="L12" s="277" t="s">
        <v>51</v>
      </c>
      <c r="M12" s="281" t="s">
        <v>52</v>
      </c>
      <c r="N12" s="282" t="s">
        <v>53</v>
      </c>
    </row>
    <row r="13" spans="1:181" s="68" customFormat="1" x14ac:dyDescent="0.2">
      <c r="A13" s="273"/>
      <c r="B13" s="263">
        <f t="shared" ref="B13:B32" si="0">ROW()-12</f>
        <v>1</v>
      </c>
      <c r="C13" s="264"/>
      <c r="D13" s="265"/>
      <c r="E13" s="265"/>
      <c r="F13" s="265"/>
      <c r="G13" s="266"/>
      <c r="H13" s="267"/>
      <c r="I13" s="268"/>
      <c r="J13" s="269"/>
      <c r="K13" s="269"/>
      <c r="L13" s="266"/>
      <c r="M13" s="270">
        <f t="shared" ref="M13:M32" si="1">($I13-($I13*$K13))+(($I13-($I13*$K13))*$J13)</f>
        <v>0</v>
      </c>
      <c r="N13" s="271"/>
    </row>
    <row r="14" spans="1:181" s="68" customFormat="1" x14ac:dyDescent="0.2">
      <c r="A14" s="273"/>
      <c r="B14" s="263">
        <f t="shared" si="0"/>
        <v>2</v>
      </c>
      <c r="C14" s="264"/>
      <c r="D14" s="265"/>
      <c r="E14" s="265"/>
      <c r="F14" s="265"/>
      <c r="G14" s="266"/>
      <c r="H14" s="267"/>
      <c r="I14" s="268"/>
      <c r="J14" s="269"/>
      <c r="K14" s="269"/>
      <c r="L14" s="266"/>
      <c r="M14" s="270">
        <f t="shared" si="1"/>
        <v>0</v>
      </c>
      <c r="N14" s="271"/>
    </row>
    <row r="15" spans="1:181" s="68" customFormat="1" x14ac:dyDescent="0.2">
      <c r="A15" s="273"/>
      <c r="B15" s="263">
        <f t="shared" si="0"/>
        <v>3</v>
      </c>
      <c r="C15" s="264"/>
      <c r="D15" s="265"/>
      <c r="E15" s="265"/>
      <c r="F15" s="265"/>
      <c r="G15" s="266"/>
      <c r="H15" s="267"/>
      <c r="I15" s="268"/>
      <c r="J15" s="269"/>
      <c r="K15" s="269"/>
      <c r="L15" s="266"/>
      <c r="M15" s="270">
        <f t="shared" si="1"/>
        <v>0</v>
      </c>
      <c r="N15" s="271"/>
    </row>
    <row r="16" spans="1:181" s="68" customFormat="1" x14ac:dyDescent="0.2">
      <c r="A16" s="273"/>
      <c r="B16" s="263">
        <f t="shared" si="0"/>
        <v>4</v>
      </c>
      <c r="C16" s="264"/>
      <c r="D16" s="265"/>
      <c r="E16" s="265"/>
      <c r="F16" s="265"/>
      <c r="G16" s="266"/>
      <c r="H16" s="267"/>
      <c r="I16" s="268"/>
      <c r="J16" s="269"/>
      <c r="K16" s="269"/>
      <c r="L16" s="266"/>
      <c r="M16" s="270">
        <f t="shared" si="1"/>
        <v>0</v>
      </c>
      <c r="N16" s="271"/>
    </row>
    <row r="17" spans="1:14" s="68" customFormat="1" x14ac:dyDescent="0.2">
      <c r="A17" s="273"/>
      <c r="B17" s="263">
        <f t="shared" si="0"/>
        <v>5</v>
      </c>
      <c r="C17" s="264"/>
      <c r="D17" s="265"/>
      <c r="E17" s="265"/>
      <c r="F17" s="265"/>
      <c r="G17" s="266"/>
      <c r="H17" s="267"/>
      <c r="I17" s="268"/>
      <c r="J17" s="269"/>
      <c r="K17" s="269"/>
      <c r="L17" s="266"/>
      <c r="M17" s="270">
        <f t="shared" si="1"/>
        <v>0</v>
      </c>
      <c r="N17" s="271"/>
    </row>
    <row r="18" spans="1:14" s="68" customFormat="1" x14ac:dyDescent="0.2">
      <c r="A18" s="273"/>
      <c r="B18" s="263">
        <f t="shared" si="0"/>
        <v>6</v>
      </c>
      <c r="C18" s="264"/>
      <c r="D18" s="265"/>
      <c r="E18" s="265"/>
      <c r="F18" s="265"/>
      <c r="G18" s="266"/>
      <c r="H18" s="267"/>
      <c r="I18" s="268"/>
      <c r="J18" s="269"/>
      <c r="K18" s="269"/>
      <c r="L18" s="272"/>
      <c r="M18" s="270">
        <f t="shared" si="1"/>
        <v>0</v>
      </c>
      <c r="N18" s="271"/>
    </row>
    <row r="19" spans="1:14" s="68" customFormat="1" x14ac:dyDescent="0.2">
      <c r="A19" s="273"/>
      <c r="B19" s="263">
        <f t="shared" si="0"/>
        <v>7</v>
      </c>
      <c r="C19" s="264"/>
      <c r="D19" s="265"/>
      <c r="E19" s="265"/>
      <c r="F19" s="265"/>
      <c r="G19" s="266"/>
      <c r="H19" s="267"/>
      <c r="I19" s="268"/>
      <c r="J19" s="269"/>
      <c r="K19" s="269"/>
      <c r="L19" s="272"/>
      <c r="M19" s="270">
        <f t="shared" si="1"/>
        <v>0</v>
      </c>
      <c r="N19" s="271"/>
    </row>
    <row r="20" spans="1:14" s="68" customFormat="1" x14ac:dyDescent="0.2">
      <c r="A20" s="273"/>
      <c r="B20" s="263">
        <f t="shared" si="0"/>
        <v>8</v>
      </c>
      <c r="C20" s="264"/>
      <c r="D20" s="265"/>
      <c r="E20" s="265"/>
      <c r="F20" s="265"/>
      <c r="G20" s="266"/>
      <c r="H20" s="267"/>
      <c r="I20" s="268"/>
      <c r="J20" s="269"/>
      <c r="K20" s="269"/>
      <c r="L20" s="272"/>
      <c r="M20" s="270">
        <f t="shared" si="1"/>
        <v>0</v>
      </c>
      <c r="N20" s="271"/>
    </row>
    <row r="21" spans="1:14" s="68" customFormat="1" x14ac:dyDescent="0.2">
      <c r="A21" s="273"/>
      <c r="B21" s="263">
        <f t="shared" si="0"/>
        <v>9</v>
      </c>
      <c r="C21" s="264"/>
      <c r="D21" s="265"/>
      <c r="E21" s="265"/>
      <c r="F21" s="265"/>
      <c r="G21" s="266"/>
      <c r="H21" s="267"/>
      <c r="I21" s="268"/>
      <c r="J21" s="269"/>
      <c r="K21" s="269"/>
      <c r="L21" s="272"/>
      <c r="M21" s="270">
        <f t="shared" si="1"/>
        <v>0</v>
      </c>
      <c r="N21" s="271"/>
    </row>
    <row r="22" spans="1:14" s="68" customFormat="1" x14ac:dyDescent="0.2">
      <c r="A22" s="273"/>
      <c r="B22" s="263">
        <f t="shared" si="0"/>
        <v>10</v>
      </c>
      <c r="C22" s="264"/>
      <c r="D22" s="265"/>
      <c r="E22" s="265"/>
      <c r="F22" s="265"/>
      <c r="G22" s="266"/>
      <c r="H22" s="267"/>
      <c r="I22" s="268"/>
      <c r="J22" s="269"/>
      <c r="K22" s="269"/>
      <c r="L22" s="272"/>
      <c r="M22" s="270">
        <f t="shared" si="1"/>
        <v>0</v>
      </c>
      <c r="N22" s="271"/>
    </row>
    <row r="23" spans="1:14" s="68" customFormat="1" x14ac:dyDescent="0.2">
      <c r="A23" s="273"/>
      <c r="B23" s="263">
        <f t="shared" si="0"/>
        <v>11</v>
      </c>
      <c r="C23" s="264"/>
      <c r="D23" s="265"/>
      <c r="E23" s="265"/>
      <c r="F23" s="265"/>
      <c r="G23" s="266"/>
      <c r="H23" s="267"/>
      <c r="I23" s="268"/>
      <c r="J23" s="269"/>
      <c r="K23" s="269"/>
      <c r="L23" s="272"/>
      <c r="M23" s="270">
        <f t="shared" si="1"/>
        <v>0</v>
      </c>
      <c r="N23" s="271"/>
    </row>
    <row r="24" spans="1:14" s="68" customFormat="1" x14ac:dyDescent="0.2">
      <c r="A24" s="273"/>
      <c r="B24" s="263">
        <f t="shared" si="0"/>
        <v>12</v>
      </c>
      <c r="C24" s="264"/>
      <c r="D24" s="265"/>
      <c r="E24" s="265"/>
      <c r="F24" s="265"/>
      <c r="G24" s="266"/>
      <c r="H24" s="267"/>
      <c r="I24" s="268"/>
      <c r="J24" s="269"/>
      <c r="K24" s="269"/>
      <c r="L24" s="272"/>
      <c r="M24" s="270">
        <f t="shared" si="1"/>
        <v>0</v>
      </c>
      <c r="N24" s="271"/>
    </row>
    <row r="25" spans="1:14" s="68" customFormat="1" x14ac:dyDescent="0.2">
      <c r="A25" s="273"/>
      <c r="B25" s="263">
        <f t="shared" si="0"/>
        <v>13</v>
      </c>
      <c r="C25" s="264"/>
      <c r="D25" s="265"/>
      <c r="E25" s="265"/>
      <c r="F25" s="265"/>
      <c r="G25" s="266"/>
      <c r="H25" s="267"/>
      <c r="I25" s="268"/>
      <c r="J25" s="269"/>
      <c r="K25" s="269"/>
      <c r="L25" s="272"/>
      <c r="M25" s="270">
        <f t="shared" si="1"/>
        <v>0</v>
      </c>
      <c r="N25" s="271"/>
    </row>
    <row r="26" spans="1:14" s="68" customFormat="1" x14ac:dyDescent="0.2">
      <c r="A26" s="273"/>
      <c r="B26" s="263">
        <f t="shared" si="0"/>
        <v>14</v>
      </c>
      <c r="C26" s="264"/>
      <c r="D26" s="265"/>
      <c r="E26" s="265"/>
      <c r="F26" s="265"/>
      <c r="G26" s="266"/>
      <c r="H26" s="267"/>
      <c r="I26" s="268"/>
      <c r="J26" s="269"/>
      <c r="K26" s="269"/>
      <c r="L26" s="272"/>
      <c r="M26" s="270">
        <f t="shared" si="1"/>
        <v>0</v>
      </c>
      <c r="N26" s="271"/>
    </row>
    <row r="27" spans="1:14" s="68" customFormat="1" x14ac:dyDescent="0.2">
      <c r="A27" s="273"/>
      <c r="B27" s="263">
        <f t="shared" si="0"/>
        <v>15</v>
      </c>
      <c r="C27" s="264"/>
      <c r="D27" s="265"/>
      <c r="E27" s="265"/>
      <c r="F27" s="265"/>
      <c r="G27" s="266"/>
      <c r="H27" s="267"/>
      <c r="I27" s="268"/>
      <c r="J27" s="269"/>
      <c r="K27" s="269"/>
      <c r="L27" s="272"/>
      <c r="M27" s="270">
        <f t="shared" si="1"/>
        <v>0</v>
      </c>
      <c r="N27" s="271"/>
    </row>
    <row r="28" spans="1:14" s="68" customFormat="1" x14ac:dyDescent="0.2">
      <c r="A28" s="273"/>
      <c r="B28" s="263">
        <f t="shared" si="0"/>
        <v>16</v>
      </c>
      <c r="C28" s="264"/>
      <c r="D28" s="265"/>
      <c r="E28" s="265"/>
      <c r="F28" s="265"/>
      <c r="G28" s="266"/>
      <c r="H28" s="267"/>
      <c r="I28" s="268"/>
      <c r="J28" s="269"/>
      <c r="K28" s="269"/>
      <c r="L28" s="272"/>
      <c r="M28" s="270">
        <f t="shared" si="1"/>
        <v>0</v>
      </c>
      <c r="N28" s="271"/>
    </row>
    <row r="29" spans="1:14" s="68" customFormat="1" x14ac:dyDescent="0.2">
      <c r="A29" s="273"/>
      <c r="B29" s="263">
        <f t="shared" si="0"/>
        <v>17</v>
      </c>
      <c r="C29" s="264"/>
      <c r="D29" s="265"/>
      <c r="E29" s="265"/>
      <c r="F29" s="265"/>
      <c r="G29" s="266"/>
      <c r="H29" s="267"/>
      <c r="I29" s="268"/>
      <c r="J29" s="269"/>
      <c r="K29" s="269"/>
      <c r="L29" s="272"/>
      <c r="M29" s="270">
        <f t="shared" si="1"/>
        <v>0</v>
      </c>
      <c r="N29" s="271"/>
    </row>
    <row r="30" spans="1:14" s="68" customFormat="1" x14ac:dyDescent="0.2">
      <c r="A30" s="273"/>
      <c r="B30" s="263">
        <f t="shared" si="0"/>
        <v>18</v>
      </c>
      <c r="C30" s="264"/>
      <c r="D30" s="265"/>
      <c r="E30" s="265"/>
      <c r="F30" s="265"/>
      <c r="G30" s="266"/>
      <c r="H30" s="267"/>
      <c r="I30" s="268"/>
      <c r="J30" s="269"/>
      <c r="K30" s="269"/>
      <c r="L30" s="272"/>
      <c r="M30" s="270">
        <f t="shared" si="1"/>
        <v>0</v>
      </c>
      <c r="N30" s="271"/>
    </row>
    <row r="31" spans="1:14" s="68" customFormat="1" x14ac:dyDescent="0.2">
      <c r="A31" s="273"/>
      <c r="B31" s="263">
        <f t="shared" si="0"/>
        <v>19</v>
      </c>
      <c r="C31" s="264"/>
      <c r="D31" s="265"/>
      <c r="E31" s="265"/>
      <c r="F31" s="265"/>
      <c r="G31" s="266"/>
      <c r="H31" s="267"/>
      <c r="I31" s="268"/>
      <c r="J31" s="269"/>
      <c r="K31" s="269"/>
      <c r="L31" s="272"/>
      <c r="M31" s="270">
        <f t="shared" si="1"/>
        <v>0</v>
      </c>
      <c r="N31" s="271"/>
    </row>
    <row r="32" spans="1:14" s="68" customFormat="1" x14ac:dyDescent="0.2">
      <c r="A32" s="283"/>
      <c r="B32" s="263">
        <f t="shared" si="0"/>
        <v>20</v>
      </c>
      <c r="C32" s="264"/>
      <c r="D32" s="265"/>
      <c r="E32" s="265"/>
      <c r="F32" s="265"/>
      <c r="G32" s="266"/>
      <c r="H32" s="267"/>
      <c r="I32" s="268"/>
      <c r="J32" s="269"/>
      <c r="K32" s="269"/>
      <c r="L32" s="272"/>
      <c r="M32" s="270">
        <f t="shared" si="1"/>
        <v>0</v>
      </c>
      <c r="N32" s="271"/>
    </row>
    <row r="33" spans="2:14" s="68" customFormat="1" x14ac:dyDescent="0.2">
      <c r="B33" s="82"/>
      <c r="C33" s="82"/>
      <c r="D33" s="82"/>
      <c r="E33" s="82"/>
      <c r="F33" s="82"/>
      <c r="G33" s="83"/>
      <c r="H33" s="171" t="s">
        <v>54</v>
      </c>
      <c r="I33" s="171">
        <f>SUM(I13:I32)</f>
        <v>0</v>
      </c>
      <c r="J33" s="172"/>
      <c r="K33" s="171"/>
      <c r="L33" s="172"/>
      <c r="M33" s="171">
        <f>SUM(M13:M32)</f>
        <v>0</v>
      </c>
      <c r="N33" s="82"/>
    </row>
    <row r="34" spans="2:14" s="68" customFormat="1" x14ac:dyDescent="0.2">
      <c r="B34" s="82"/>
      <c r="C34" s="82"/>
      <c r="D34" s="82"/>
      <c r="E34" s="82"/>
      <c r="F34" s="82"/>
      <c r="G34" s="83"/>
      <c r="H34" s="84"/>
      <c r="I34" s="84"/>
      <c r="J34" s="84"/>
      <c r="K34" s="84"/>
      <c r="L34" s="84"/>
      <c r="M34" s="82"/>
      <c r="N34" s="82"/>
    </row>
    <row r="35" spans="2:14" s="68" customFormat="1" x14ac:dyDescent="0.2">
      <c r="B35" s="304" t="s">
        <v>55</v>
      </c>
      <c r="C35" s="304"/>
      <c r="D35" s="304"/>
      <c r="E35" s="304"/>
      <c r="F35" s="304"/>
      <c r="G35" s="304"/>
      <c r="H35" s="304"/>
      <c r="I35" s="304"/>
      <c r="J35" s="304"/>
      <c r="K35" s="304"/>
      <c r="L35" s="304"/>
      <c r="M35" s="304"/>
    </row>
    <row r="36" spans="2:14" x14ac:dyDescent="0.2">
      <c r="B36" s="304" t="s">
        <v>56</v>
      </c>
      <c r="C36" s="304"/>
      <c r="D36" s="304"/>
      <c r="E36" s="304"/>
      <c r="F36" s="304"/>
      <c r="G36" s="304"/>
      <c r="H36" s="304"/>
      <c r="I36" s="304"/>
      <c r="J36" s="304"/>
      <c r="K36" s="304"/>
      <c r="L36" s="304"/>
      <c r="M36" s="304"/>
      <c r="N36" s="68"/>
    </row>
  </sheetData>
  <sheetProtection formatRows="0" insertRows="0" deleteRows="0"/>
  <mergeCells count="19">
    <mergeCell ref="A10:A11"/>
    <mergeCell ref="B10:B11"/>
    <mergeCell ref="C10:C11"/>
    <mergeCell ref="D10:D11"/>
    <mergeCell ref="E10:E11"/>
    <mergeCell ref="H10:H11"/>
    <mergeCell ref="L10:L11"/>
    <mergeCell ref="N10:N11"/>
    <mergeCell ref="B35:M35"/>
    <mergeCell ref="B36:M36"/>
    <mergeCell ref="F10:F11"/>
    <mergeCell ref="G10:G11"/>
    <mergeCell ref="B8:E8"/>
    <mergeCell ref="F8:K8"/>
    <mergeCell ref="B3:N3"/>
    <mergeCell ref="B6:E6"/>
    <mergeCell ref="F6:K6"/>
    <mergeCell ref="B7:E7"/>
    <mergeCell ref="F7:K7"/>
  </mergeCell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Auswahlmöglichkeiten!$B$2:$B$6</xm:f>
          </x14:formula1>
          <xm:sqref>D14:D32</xm:sqref>
        </x14:dataValidation>
        <x14:dataValidation type="list" allowBlank="1" showInputMessage="1" showErrorMessage="1">
          <x14:formula1>
            <xm:f>Auswahlmöglichkeiten!$B$2:$B$7</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3:Q25"/>
  <sheetViews>
    <sheetView showGridLines="0" zoomScaleNormal="100" workbookViewId="0">
      <selection activeCell="B4" sqref="B4"/>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3" customFormat="1" x14ac:dyDescent="0.25">
      <c r="B3" s="305" t="str">
        <f>"zahlenmäßiger Nachweis - Anlage 2 zum Auszahlungsantrag" &amp; " " &amp; 'Gesamtübersicht je AZ'!$C$3</f>
        <v xml:space="preserve">zahlenmäßiger Nachweis - Anlage 2 zum Auszahlungsantrag </v>
      </c>
      <c r="C3" s="306"/>
      <c r="D3" s="306"/>
      <c r="E3" s="306"/>
      <c r="F3" s="306"/>
      <c r="G3" s="9"/>
      <c r="H3" s="9"/>
      <c r="I3" s="9"/>
      <c r="J3" s="9"/>
      <c r="K3" s="9"/>
      <c r="L3" s="9"/>
      <c r="M3" s="9"/>
      <c r="N3" s="9"/>
      <c r="O3" s="9"/>
      <c r="P3" s="9"/>
      <c r="Q3" s="9"/>
    </row>
    <row r="4" spans="1:17" s="146" customFormat="1" x14ac:dyDescent="0.25">
      <c r="B4" s="144"/>
      <c r="C4" s="144"/>
      <c r="D4" s="144"/>
      <c r="E4" s="145"/>
      <c r="F4" s="145"/>
    </row>
    <row r="5" spans="1:17" s="9" customFormat="1" x14ac:dyDescent="0.25">
      <c r="C5" s="147"/>
      <c r="D5" s="147"/>
      <c r="E5" s="308" t="s">
        <v>28</v>
      </c>
      <c r="F5" s="308"/>
      <c r="G5" s="147"/>
      <c r="H5" s="147"/>
      <c r="I5" s="147"/>
      <c r="J5" s="147"/>
      <c r="K5" s="147"/>
      <c r="L5" s="147"/>
    </row>
    <row r="6" spans="1:17" s="143" customFormat="1" x14ac:dyDescent="0.25">
      <c r="C6" s="14"/>
      <c r="D6" s="43"/>
      <c r="E6" s="43"/>
      <c r="F6" s="43"/>
      <c r="G6" s="148"/>
      <c r="H6" s="48"/>
      <c r="M6" s="9"/>
      <c r="N6" s="9"/>
      <c r="O6" s="9"/>
      <c r="P6" s="9"/>
      <c r="Q6" s="9"/>
    </row>
    <row r="7" spans="1:17" s="143" customFormat="1" x14ac:dyDescent="0.25">
      <c r="B7" s="305" t="s">
        <v>105</v>
      </c>
      <c r="C7" s="306"/>
      <c r="D7" s="309">
        <f>'Gesamtübersicht je AZ'!$B$7</f>
        <v>0</v>
      </c>
      <c r="E7" s="309"/>
      <c r="F7" s="309"/>
      <c r="G7"/>
      <c r="M7" s="9"/>
      <c r="N7" s="9"/>
      <c r="O7" s="9"/>
      <c r="P7" s="9"/>
      <c r="Q7" s="9"/>
    </row>
    <row r="8" spans="1:17" s="143" customFormat="1" x14ac:dyDescent="0.25">
      <c r="B8" s="305" t="s">
        <v>9</v>
      </c>
      <c r="C8" s="306"/>
      <c r="D8" s="309">
        <f>'Gesamtübersicht je AZ'!$B$8</f>
        <v>0</v>
      </c>
      <c r="E8" s="309"/>
      <c r="F8" s="309"/>
      <c r="G8"/>
      <c r="L8" s="16"/>
      <c r="Q8" s="9"/>
    </row>
    <row r="9" spans="1:17" s="143" customFormat="1" ht="15" customHeight="1" x14ac:dyDescent="0.25">
      <c r="B9" s="305" t="s">
        <v>106</v>
      </c>
      <c r="C9" s="306"/>
      <c r="D9" s="307">
        <f>'Gesamtübersicht je AZ'!$B$9</f>
        <v>0</v>
      </c>
      <c r="E9" s="307"/>
      <c r="F9" s="307"/>
      <c r="G9"/>
      <c r="M9" s="9"/>
      <c r="N9" s="9"/>
      <c r="O9" s="9"/>
      <c r="P9" s="9"/>
      <c r="Q9" s="9"/>
    </row>
    <row r="11" spans="1:17" ht="30" x14ac:dyDescent="0.25">
      <c r="A11" s="289" t="s">
        <v>114</v>
      </c>
      <c r="B11" s="288" t="s">
        <v>107</v>
      </c>
      <c r="C11" s="162" t="s">
        <v>108</v>
      </c>
      <c r="D11" s="162" t="s">
        <v>109</v>
      </c>
      <c r="E11" s="163" t="s">
        <v>110</v>
      </c>
      <c r="F11" s="163" t="s">
        <v>134</v>
      </c>
    </row>
    <row r="12" spans="1:17" hidden="1" x14ac:dyDescent="0.25">
      <c r="A12" s="290" t="s">
        <v>113</v>
      </c>
      <c r="B12" s="149" t="s">
        <v>40</v>
      </c>
      <c r="C12" s="150" t="s">
        <v>41</v>
      </c>
      <c r="D12" s="151" t="s">
        <v>42</v>
      </c>
      <c r="E12" s="152" t="s">
        <v>43</v>
      </c>
      <c r="F12" s="152" t="s">
        <v>44</v>
      </c>
    </row>
    <row r="13" spans="1:17" s="157" customFormat="1" x14ac:dyDescent="0.25">
      <c r="A13" s="161"/>
      <c r="B13" s="153">
        <f t="shared" ref="B13:B25" si="0">ROW()-12</f>
        <v>1</v>
      </c>
      <c r="C13" s="154"/>
      <c r="D13" s="155"/>
      <c r="E13" s="156"/>
      <c r="F13" s="156"/>
    </row>
    <row r="14" spans="1:17" s="157" customFormat="1" x14ac:dyDescent="0.25">
      <c r="A14" s="161"/>
      <c r="B14" s="153">
        <f t="shared" si="0"/>
        <v>2</v>
      </c>
      <c r="C14" s="154"/>
      <c r="D14" s="155"/>
      <c r="E14" s="156"/>
      <c r="F14" s="156"/>
    </row>
    <row r="15" spans="1:17" s="157" customFormat="1" x14ac:dyDescent="0.25">
      <c r="A15" s="161"/>
      <c r="B15" s="153">
        <f t="shared" si="0"/>
        <v>3</v>
      </c>
      <c r="C15" s="154"/>
      <c r="D15" s="155"/>
      <c r="E15" s="156"/>
      <c r="F15" s="156"/>
    </row>
    <row r="16" spans="1:17" s="157" customFormat="1" x14ac:dyDescent="0.25">
      <c r="A16" s="161"/>
      <c r="B16" s="153">
        <f t="shared" si="0"/>
        <v>4</v>
      </c>
      <c r="C16" s="154"/>
      <c r="D16" s="155"/>
      <c r="E16" s="156"/>
      <c r="F16" s="156"/>
    </row>
    <row r="17" spans="1:6" s="157" customFormat="1" x14ac:dyDescent="0.25">
      <c r="A17" s="161"/>
      <c r="B17" s="153">
        <f t="shared" si="0"/>
        <v>5</v>
      </c>
      <c r="C17" s="154"/>
      <c r="D17" s="155"/>
      <c r="E17" s="156"/>
      <c r="F17" s="156"/>
    </row>
    <row r="18" spans="1:6" s="157" customFormat="1" x14ac:dyDescent="0.25">
      <c r="A18" s="161"/>
      <c r="B18" s="153">
        <f t="shared" si="0"/>
        <v>6</v>
      </c>
      <c r="C18" s="154"/>
      <c r="D18" s="155"/>
      <c r="E18" s="156"/>
      <c r="F18" s="156"/>
    </row>
    <row r="19" spans="1:6" s="157" customFormat="1" x14ac:dyDescent="0.25">
      <c r="A19" s="161"/>
      <c r="B19" s="153">
        <f t="shared" si="0"/>
        <v>7</v>
      </c>
      <c r="C19" s="154"/>
      <c r="D19" s="155"/>
      <c r="E19" s="156"/>
      <c r="F19" s="156"/>
    </row>
    <row r="20" spans="1:6" s="157" customFormat="1" x14ac:dyDescent="0.25">
      <c r="A20" s="161"/>
      <c r="B20" s="153">
        <f t="shared" si="0"/>
        <v>8</v>
      </c>
      <c r="C20" s="154"/>
      <c r="D20" s="155"/>
      <c r="E20" s="156"/>
      <c r="F20" s="156"/>
    </row>
    <row r="21" spans="1:6" s="157" customFormat="1" x14ac:dyDescent="0.25">
      <c r="A21" s="161"/>
      <c r="B21" s="153">
        <f t="shared" si="0"/>
        <v>9</v>
      </c>
      <c r="C21" s="154"/>
      <c r="D21" s="155"/>
      <c r="E21" s="156"/>
      <c r="F21" s="156"/>
    </row>
    <row r="22" spans="1:6" s="157" customFormat="1" x14ac:dyDescent="0.25">
      <c r="A22" s="161"/>
      <c r="B22" s="153">
        <f t="shared" si="0"/>
        <v>10</v>
      </c>
      <c r="C22" s="154"/>
      <c r="D22" s="155"/>
      <c r="E22" s="156"/>
      <c r="F22" s="156"/>
    </row>
    <row r="23" spans="1:6" s="157" customFormat="1" x14ac:dyDescent="0.25">
      <c r="A23" s="161"/>
      <c r="B23" s="153">
        <f t="shared" si="0"/>
        <v>11</v>
      </c>
      <c r="C23" s="154"/>
      <c r="D23" s="155"/>
      <c r="E23" s="156"/>
      <c r="F23" s="156"/>
    </row>
    <row r="24" spans="1:6" s="157" customFormat="1" x14ac:dyDescent="0.25">
      <c r="A24" s="161"/>
      <c r="B24" s="153">
        <f t="shared" si="0"/>
        <v>12</v>
      </c>
      <c r="C24" s="154"/>
      <c r="D24" s="155"/>
      <c r="E24" s="156"/>
      <c r="F24" s="156"/>
    </row>
    <row r="25" spans="1:6" s="157" customFormat="1" x14ac:dyDescent="0.25">
      <c r="A25" s="161"/>
      <c r="B25" s="158">
        <f t="shared" si="0"/>
        <v>13</v>
      </c>
      <c r="C25" s="159"/>
      <c r="D25" s="160"/>
      <c r="E25" s="161"/>
      <c r="F25" s="161"/>
    </row>
  </sheetData>
  <sheetProtection algorithmName="SHA-512" hashValue="rsg7gTH7FuIA7qo8hegj/nVDEJHo2CmFcsZsYvwpwHQ0yYFyF1ha7wyBam+uaLy9IwUGsHe9ly2+GNzOj8sXmg==" saltValue="/rJ0v7U42xW/bLDvRzcUQA==" spinCount="100000" sheet="1" formatCells="0" formatColumns="0" formatRows="0" insertRows="0" deleteRows="0" sort="0" autoFilter="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65" fitToHeight="0" orientation="landscape" r:id="rId1"/>
  <headerFooter>
    <oddFooter>&amp;LSachsen-Anhalt ÖFFIZIENZ&amp;C
zahlenmäßiger Nachweis&amp;R
Stand 19.11.2024</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D13" sqref="D13"/>
    </sheetView>
  </sheetViews>
  <sheetFormatPr baseColWidth="10" defaultColWidth="11.42578125" defaultRowHeight="15" x14ac:dyDescent="0.25"/>
  <cols>
    <col min="1" max="1" width="5.85546875"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0" t="str">
        <f>"zahlenmäßiger Nachweis - Anlage zum Auszahlungsantrag" &amp; " " &amp; 'Gesamtübersicht je AZ'!$C$3</f>
        <v xml:space="preserve">zahlenmäßiger Nachweis - Anlage zum Auszahlungsantrag </v>
      </c>
      <c r="C3" s="311"/>
      <c r="D3" s="311"/>
      <c r="E3" s="311"/>
      <c r="F3" s="311"/>
      <c r="G3" s="311"/>
      <c r="H3" s="311"/>
      <c r="I3" s="311"/>
      <c r="J3" s="311"/>
      <c r="K3" s="311"/>
      <c r="L3" s="311"/>
      <c r="M3" s="311"/>
      <c r="N3" s="311"/>
      <c r="O3" s="312"/>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1" t="s">
        <v>8</v>
      </c>
      <c r="C6" s="301"/>
      <c r="D6" s="301"/>
      <c r="E6" s="301"/>
      <c r="F6" s="301">
        <f>'Gesamtübersicht je AZ'!$B$7</f>
        <v>0</v>
      </c>
      <c r="G6" s="301"/>
      <c r="H6" s="301"/>
      <c r="I6" s="301"/>
      <c r="J6" s="301"/>
      <c r="K6" s="301"/>
      <c r="L6" s="301"/>
      <c r="M6" s="68"/>
      <c r="P6" s="60"/>
      <c r="Q6" s="60"/>
      <c r="R6" s="60"/>
      <c r="S6" s="60"/>
    </row>
    <row r="7" spans="1:19" s="58" customFormat="1" x14ac:dyDescent="0.25">
      <c r="B7" s="301" t="s">
        <v>9</v>
      </c>
      <c r="C7" s="301"/>
      <c r="D7" s="301"/>
      <c r="E7" s="301"/>
      <c r="F7" s="301">
        <f>'Gesamtübersicht je AZ'!$B$8</f>
        <v>0</v>
      </c>
      <c r="G7" s="301"/>
      <c r="H7" s="301"/>
      <c r="I7" s="301"/>
      <c r="J7" s="301"/>
      <c r="K7" s="301"/>
      <c r="L7" s="301"/>
      <c r="M7" s="68"/>
      <c r="N7" s="68"/>
      <c r="O7" s="68"/>
      <c r="S7" s="60"/>
    </row>
    <row r="8" spans="1:19" s="58" customFormat="1" x14ac:dyDescent="0.25">
      <c r="B8" s="299" t="s">
        <v>10</v>
      </c>
      <c r="C8" s="299"/>
      <c r="D8" s="299"/>
      <c r="E8" s="299"/>
      <c r="F8" s="300">
        <f>'Gesamtübersicht je AZ'!$B$9</f>
        <v>0</v>
      </c>
      <c r="G8" s="300"/>
      <c r="H8" s="300"/>
      <c r="I8" s="300"/>
      <c r="J8" s="300"/>
      <c r="K8" s="300"/>
      <c r="L8" s="300"/>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5" t="s">
        <v>114</v>
      </c>
      <c r="B10" s="135" t="s">
        <v>29</v>
      </c>
      <c r="C10" s="136" t="s">
        <v>57</v>
      </c>
      <c r="D10" s="136" t="s">
        <v>58</v>
      </c>
      <c r="E10" s="137" t="s">
        <v>59</v>
      </c>
      <c r="F10" s="137" t="s">
        <v>60</v>
      </c>
      <c r="G10" s="137" t="s">
        <v>61</v>
      </c>
      <c r="H10" s="137" t="s">
        <v>62</v>
      </c>
      <c r="I10" s="137" t="s">
        <v>63</v>
      </c>
      <c r="J10" s="137" t="s">
        <v>64</v>
      </c>
      <c r="K10" s="137" t="s">
        <v>65</v>
      </c>
      <c r="L10" s="137" t="s">
        <v>66</v>
      </c>
      <c r="M10" s="137" t="s">
        <v>67</v>
      </c>
      <c r="N10" s="137" t="s">
        <v>68</v>
      </c>
      <c r="O10" s="138"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24" customHeight="1" x14ac:dyDescent="0.2">
      <c r="A12" s="98"/>
      <c r="B12" s="98">
        <f t="shared" ref="B12:B29" si="0">ROW()-11</f>
        <v>1</v>
      </c>
      <c r="C12" s="99"/>
      <c r="D12" s="99"/>
      <c r="E12" s="100"/>
      <c r="F12" s="101"/>
      <c r="G12" s="102"/>
      <c r="H12" s="102"/>
      <c r="I12" s="103"/>
      <c r="J12" s="104"/>
      <c r="K12" s="105"/>
      <c r="L12" s="10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106" t="str">
        <f t="shared" ref="M12:M29" si="1">IF(H12="Stunden",$I12*$L12,$L12)</f>
        <v>0,00</v>
      </c>
      <c r="N12" s="107">
        <f t="shared" ref="N12:N29" si="2">IF(AND(H12="Jahr",AND(K12="Pauschalwerte mit Urlaubsabgeltung")),"0,00",IF(H12="Stunden",($L12*$I12),((($M12/40)*$G12)*$F12)))</f>
        <v>0</v>
      </c>
      <c r="O12" s="108"/>
      <c r="P12" s="58"/>
      <c r="Q12" s="58"/>
    </row>
    <row r="13" spans="1:19" s="88" customFormat="1" ht="24" customHeight="1" x14ac:dyDescent="0.2">
      <c r="A13" s="98"/>
      <c r="B13" s="98">
        <f t="shared" si="0"/>
        <v>2</v>
      </c>
      <c r="C13" s="99"/>
      <c r="D13" s="99"/>
      <c r="E13" s="100"/>
      <c r="F13" s="101"/>
      <c r="G13" s="102"/>
      <c r="H13" s="102"/>
      <c r="I13" s="103"/>
      <c r="J13" s="104"/>
      <c r="K13" s="105"/>
      <c r="L13" s="10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106" t="str">
        <f t="shared" si="1"/>
        <v>0,00</v>
      </c>
      <c r="N13" s="107">
        <f t="shared" si="2"/>
        <v>0</v>
      </c>
      <c r="O13" s="108"/>
      <c r="P13" s="58"/>
      <c r="Q13" s="58"/>
    </row>
    <row r="14" spans="1:19" s="88" customFormat="1" ht="24" customHeight="1" x14ac:dyDescent="0.2">
      <c r="A14" s="98"/>
      <c r="B14" s="98">
        <f t="shared" si="0"/>
        <v>3</v>
      </c>
      <c r="C14" s="99"/>
      <c r="D14" s="99"/>
      <c r="E14" s="100"/>
      <c r="F14" s="101"/>
      <c r="G14" s="102"/>
      <c r="H14" s="102"/>
      <c r="I14" s="103"/>
      <c r="J14" s="104"/>
      <c r="K14" s="105"/>
      <c r="L14" s="10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106" t="str">
        <f t="shared" si="1"/>
        <v>0,00</v>
      </c>
      <c r="N14" s="107">
        <f t="shared" si="2"/>
        <v>0</v>
      </c>
      <c r="O14" s="108"/>
      <c r="P14" s="58"/>
      <c r="Q14" s="58"/>
    </row>
    <row r="15" spans="1:19" s="88" customFormat="1" ht="24" customHeight="1" x14ac:dyDescent="0.2">
      <c r="A15" s="98"/>
      <c r="B15" s="98">
        <f t="shared" si="0"/>
        <v>4</v>
      </c>
      <c r="C15" s="99"/>
      <c r="D15" s="99"/>
      <c r="E15" s="100"/>
      <c r="F15" s="101"/>
      <c r="G15" s="102"/>
      <c r="H15" s="102"/>
      <c r="I15" s="103"/>
      <c r="J15" s="104"/>
      <c r="K15" s="105"/>
      <c r="L15" s="10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106" t="str">
        <f t="shared" si="1"/>
        <v>0,00</v>
      </c>
      <c r="N15" s="107">
        <f t="shared" si="2"/>
        <v>0</v>
      </c>
      <c r="O15" s="108"/>
      <c r="P15" s="58"/>
      <c r="Q15" s="58"/>
    </row>
    <row r="16" spans="1:19" s="88" customFormat="1" ht="24" customHeight="1" x14ac:dyDescent="0.2">
      <c r="A16" s="98"/>
      <c r="B16" s="98">
        <f t="shared" si="0"/>
        <v>5</v>
      </c>
      <c r="C16" s="99"/>
      <c r="D16" s="99"/>
      <c r="E16" s="100"/>
      <c r="F16" s="101"/>
      <c r="G16" s="102"/>
      <c r="H16" s="102"/>
      <c r="I16" s="103"/>
      <c r="J16" s="104"/>
      <c r="K16" s="105"/>
      <c r="L16" s="10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106" t="str">
        <f t="shared" si="1"/>
        <v>0,00</v>
      </c>
      <c r="N16" s="107">
        <f>IF(AND(H16="Jahr",AND(K16="Pauschalwerte mit Urlaubsabgeltung")),"0,00",IF(H16="Stunden",($L16*$I16),((($M16/40)*$G16)*$F16)))</f>
        <v>0</v>
      </c>
      <c r="O16" s="108"/>
      <c r="P16" s="58"/>
      <c r="Q16" s="58"/>
    </row>
    <row r="17" spans="1:17" s="88" customFormat="1" ht="14.25" x14ac:dyDescent="0.2">
      <c r="A17" s="98"/>
      <c r="B17" s="98">
        <f t="shared" si="0"/>
        <v>6</v>
      </c>
      <c r="C17" s="99"/>
      <c r="D17" s="99"/>
      <c r="E17" s="100"/>
      <c r="F17" s="101"/>
      <c r="G17" s="102"/>
      <c r="H17" s="102"/>
      <c r="I17" s="103"/>
      <c r="J17" s="104"/>
      <c r="K17" s="105"/>
      <c r="L17" s="10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106" t="str">
        <f t="shared" si="1"/>
        <v>0,00</v>
      </c>
      <c r="N17" s="107">
        <f t="shared" si="2"/>
        <v>0</v>
      </c>
      <c r="O17" s="108"/>
      <c r="P17" s="58"/>
      <c r="Q17" s="58"/>
    </row>
    <row r="18" spans="1:17" s="88" customFormat="1" ht="14.25" x14ac:dyDescent="0.2">
      <c r="A18" s="98"/>
      <c r="B18" s="98">
        <f t="shared" si="0"/>
        <v>7</v>
      </c>
      <c r="C18" s="99"/>
      <c r="D18" s="99"/>
      <c r="E18" s="100"/>
      <c r="F18" s="101"/>
      <c r="G18" s="102"/>
      <c r="H18" s="102"/>
      <c r="I18" s="103"/>
      <c r="J18" s="104"/>
      <c r="K18" s="105"/>
      <c r="L18" s="10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106" t="str">
        <f>IF(H18="Stunden",$I18*$L18,$L18)</f>
        <v>0,00</v>
      </c>
      <c r="N18" s="107">
        <f t="shared" si="2"/>
        <v>0</v>
      </c>
      <c r="O18" s="108"/>
      <c r="P18" s="58"/>
      <c r="Q18" s="58"/>
    </row>
    <row r="19" spans="1:17" s="88" customFormat="1" ht="14.25" x14ac:dyDescent="0.2">
      <c r="A19" s="98"/>
      <c r="B19" s="98">
        <f t="shared" si="0"/>
        <v>8</v>
      </c>
      <c r="C19" s="99"/>
      <c r="D19" s="99"/>
      <c r="E19" s="100"/>
      <c r="F19" s="101"/>
      <c r="G19" s="102"/>
      <c r="H19" s="102"/>
      <c r="I19" s="103"/>
      <c r="J19" s="104"/>
      <c r="K19" s="105"/>
      <c r="L19" s="10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106" t="str">
        <f>IF(H19="Stunden",$I19*$L19,$L19)</f>
        <v>0,00</v>
      </c>
      <c r="N19" s="107">
        <f t="shared" si="2"/>
        <v>0</v>
      </c>
      <c r="O19" s="108"/>
      <c r="P19" s="58"/>
      <c r="Q19" s="58"/>
    </row>
    <row r="20" spans="1:17" s="88" customFormat="1" ht="14.25" x14ac:dyDescent="0.2">
      <c r="A20" s="98"/>
      <c r="B20" s="98">
        <f t="shared" si="0"/>
        <v>9</v>
      </c>
      <c r="C20" s="99"/>
      <c r="D20" s="99"/>
      <c r="E20" s="100"/>
      <c r="F20" s="101"/>
      <c r="G20" s="102"/>
      <c r="H20" s="102"/>
      <c r="I20" s="103"/>
      <c r="J20" s="104"/>
      <c r="K20" s="105"/>
      <c r="L20" s="10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106" t="str">
        <f>IF(H20="Stunden",$I20*$L20,$L20)</f>
        <v>0,00</v>
      </c>
      <c r="N20" s="107">
        <f t="shared" si="2"/>
        <v>0</v>
      </c>
      <c r="O20" s="108"/>
      <c r="P20" s="58"/>
      <c r="Q20" s="58"/>
    </row>
    <row r="21" spans="1:17" s="88" customFormat="1" ht="14.25" x14ac:dyDescent="0.2">
      <c r="A21" s="98"/>
      <c r="B21" s="98">
        <f t="shared" si="0"/>
        <v>10</v>
      </c>
      <c r="C21" s="99"/>
      <c r="D21" s="99"/>
      <c r="E21" s="100"/>
      <c r="F21" s="101"/>
      <c r="G21" s="102"/>
      <c r="H21" s="102"/>
      <c r="I21" s="103"/>
      <c r="J21" s="104"/>
      <c r="K21" s="105"/>
      <c r="L21" s="10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106" t="str">
        <f>IF(H21="Stunden",$I21*$L21,$L21)</f>
        <v>0,00</v>
      </c>
      <c r="N21" s="107">
        <f t="shared" si="2"/>
        <v>0</v>
      </c>
      <c r="O21" s="108"/>
      <c r="P21" s="58"/>
      <c r="Q21" s="58"/>
    </row>
    <row r="22" spans="1:17" s="88" customFormat="1" ht="14.25" x14ac:dyDescent="0.2">
      <c r="A22" s="98"/>
      <c r="B22" s="98">
        <f t="shared" si="0"/>
        <v>11</v>
      </c>
      <c r="C22" s="99"/>
      <c r="D22" s="99"/>
      <c r="E22" s="100"/>
      <c r="F22" s="101"/>
      <c r="G22" s="102"/>
      <c r="H22" s="102"/>
      <c r="I22" s="103"/>
      <c r="J22" s="104"/>
      <c r="K22" s="105"/>
      <c r="L22" s="10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106" t="str">
        <f>IF(H22="Stunden",$I22*$L22,$L22)</f>
        <v>0,00</v>
      </c>
      <c r="N22" s="107">
        <f t="shared" si="2"/>
        <v>0</v>
      </c>
      <c r="O22" s="108"/>
      <c r="P22" s="58"/>
      <c r="Q22" s="58"/>
    </row>
    <row r="23" spans="1:17" s="88" customFormat="1" ht="14.25" x14ac:dyDescent="0.2">
      <c r="A23" s="98"/>
      <c r="B23" s="98">
        <f t="shared" si="0"/>
        <v>12</v>
      </c>
      <c r="C23" s="99"/>
      <c r="D23" s="99"/>
      <c r="E23" s="100"/>
      <c r="F23" s="101"/>
      <c r="G23" s="102"/>
      <c r="H23" s="102"/>
      <c r="I23" s="103"/>
      <c r="J23" s="104"/>
      <c r="K23" s="105"/>
      <c r="L23" s="10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107" t="str">
        <f t="shared" si="1"/>
        <v>0,00</v>
      </c>
      <c r="N23" s="107">
        <f t="shared" si="2"/>
        <v>0</v>
      </c>
      <c r="O23" s="108"/>
      <c r="P23" s="58"/>
      <c r="Q23" s="58"/>
    </row>
    <row r="24" spans="1:17" s="88" customFormat="1" ht="14.25" x14ac:dyDescent="0.2">
      <c r="A24" s="98"/>
      <c r="B24" s="98">
        <f t="shared" si="0"/>
        <v>13</v>
      </c>
      <c r="C24" s="99"/>
      <c r="D24" s="99"/>
      <c r="E24" s="100"/>
      <c r="F24" s="101"/>
      <c r="G24" s="102"/>
      <c r="H24" s="102"/>
      <c r="I24" s="103"/>
      <c r="J24" s="104"/>
      <c r="K24" s="105"/>
      <c r="L24" s="10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107" t="str">
        <f t="shared" si="1"/>
        <v>0,00</v>
      </c>
      <c r="N24" s="107">
        <f t="shared" si="2"/>
        <v>0</v>
      </c>
      <c r="O24" s="108"/>
      <c r="P24" s="58"/>
      <c r="Q24" s="58"/>
    </row>
    <row r="25" spans="1:17" s="88" customFormat="1" ht="14.25" x14ac:dyDescent="0.2">
      <c r="A25" s="98"/>
      <c r="B25" s="98">
        <f t="shared" si="0"/>
        <v>14</v>
      </c>
      <c r="C25" s="99"/>
      <c r="D25" s="99"/>
      <c r="E25" s="100"/>
      <c r="F25" s="101"/>
      <c r="G25" s="102"/>
      <c r="H25" s="102"/>
      <c r="I25" s="103"/>
      <c r="J25" s="104"/>
      <c r="K25" s="105"/>
      <c r="L25" s="10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107" t="str">
        <f t="shared" si="1"/>
        <v>0,00</v>
      </c>
      <c r="N25" s="107">
        <f t="shared" si="2"/>
        <v>0</v>
      </c>
      <c r="O25" s="108"/>
      <c r="P25" s="58"/>
      <c r="Q25" s="58"/>
    </row>
    <row r="26" spans="1:17" s="88" customFormat="1" ht="14.25" x14ac:dyDescent="0.2">
      <c r="A26" s="98"/>
      <c r="B26" s="98">
        <f t="shared" si="0"/>
        <v>15</v>
      </c>
      <c r="C26" s="99"/>
      <c r="D26" s="99"/>
      <c r="E26" s="100"/>
      <c r="F26" s="101"/>
      <c r="G26" s="102"/>
      <c r="H26" s="102"/>
      <c r="I26" s="103"/>
      <c r="J26" s="104"/>
      <c r="K26" s="105"/>
      <c r="L26" s="10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107" t="str">
        <f t="shared" si="1"/>
        <v>0,00</v>
      </c>
      <c r="N26" s="107">
        <f t="shared" si="2"/>
        <v>0</v>
      </c>
      <c r="O26" s="108"/>
      <c r="P26" s="58"/>
      <c r="Q26" s="58"/>
    </row>
    <row r="27" spans="1:17" s="88" customFormat="1" ht="14.25" x14ac:dyDescent="0.2">
      <c r="A27" s="98"/>
      <c r="B27" s="98">
        <f t="shared" si="0"/>
        <v>16</v>
      </c>
      <c r="C27" s="99"/>
      <c r="D27" s="99"/>
      <c r="E27" s="100"/>
      <c r="F27" s="101"/>
      <c r="G27" s="102"/>
      <c r="H27" s="102"/>
      <c r="I27" s="103"/>
      <c r="J27" s="104"/>
      <c r="K27" s="105"/>
      <c r="L27" s="10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106" t="str">
        <f t="shared" si="1"/>
        <v>0,00</v>
      </c>
      <c r="N27" s="107">
        <f t="shared" si="2"/>
        <v>0</v>
      </c>
      <c r="O27" s="108"/>
      <c r="P27" s="58"/>
      <c r="Q27" s="58"/>
    </row>
    <row r="28" spans="1:17" s="88" customFormat="1" ht="14.25" x14ac:dyDescent="0.2">
      <c r="A28" s="98"/>
      <c r="B28" s="98">
        <f t="shared" si="0"/>
        <v>17</v>
      </c>
      <c r="C28" s="99"/>
      <c r="D28" s="99"/>
      <c r="E28" s="100"/>
      <c r="F28" s="101"/>
      <c r="G28" s="102"/>
      <c r="H28" s="102"/>
      <c r="I28" s="103"/>
      <c r="J28" s="104"/>
      <c r="K28" s="105"/>
      <c r="L28" s="10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106" t="str">
        <f t="shared" si="1"/>
        <v>0,00</v>
      </c>
      <c r="N28" s="107">
        <f t="shared" si="2"/>
        <v>0</v>
      </c>
      <c r="O28" s="108"/>
      <c r="P28" s="58"/>
      <c r="Q28" s="58"/>
    </row>
    <row r="29" spans="1:17" s="88" customFormat="1" thickBot="1" x14ac:dyDescent="0.25">
      <c r="A29" s="109"/>
      <c r="B29" s="109">
        <f t="shared" si="0"/>
        <v>18</v>
      </c>
      <c r="C29" s="110"/>
      <c r="D29" s="110"/>
      <c r="E29" s="111"/>
      <c r="F29" s="101"/>
      <c r="G29" s="102"/>
      <c r="H29" s="102"/>
      <c r="I29" s="103"/>
      <c r="J29" s="104"/>
      <c r="K29" s="105"/>
      <c r="L29" s="11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12" t="str">
        <f t="shared" si="1"/>
        <v>0,00</v>
      </c>
      <c r="N29" s="113">
        <f t="shared" si="2"/>
        <v>0</v>
      </c>
      <c r="O29" s="114"/>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94" priority="2" operator="containsText" text="Pauschalwerte mit Urlaubsabgeltung">
      <formula>NOT(ISERROR(SEARCH("Pauschalwerte mit Urlaubsabgeltung",K17)))</formula>
    </cfRule>
  </conditionalFormatting>
  <conditionalFormatting sqref="K12:K16">
    <cfRule type="containsText" dxfId="9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3" t="s">
        <v>75</v>
      </c>
      <c r="B9" s="313"/>
      <c r="C9" s="313"/>
      <c r="D9" s="313"/>
    </row>
    <row r="10" spans="1:10" x14ac:dyDescent="0.25">
      <c r="A10" s="314" t="s">
        <v>76</v>
      </c>
      <c r="B10" s="314"/>
      <c r="C10" s="314"/>
      <c r="D10" s="314"/>
    </row>
    <row r="11" spans="1:10" x14ac:dyDescent="0.25">
      <c r="A11" s="120" t="s">
        <v>77</v>
      </c>
      <c r="B11" s="121" t="s">
        <v>78</v>
      </c>
      <c r="C11" s="120"/>
      <c r="D11" s="120"/>
      <c r="G11" t="s">
        <v>79</v>
      </c>
      <c r="H11" t="s">
        <v>80</v>
      </c>
      <c r="J11" t="s">
        <v>81</v>
      </c>
    </row>
    <row r="12" spans="1:10" x14ac:dyDescent="0.25">
      <c r="A12" s="122" t="s">
        <v>71</v>
      </c>
      <c r="B12" s="123">
        <v>42</v>
      </c>
      <c r="C12" s="123"/>
      <c r="D12" s="123"/>
      <c r="G12" s="124"/>
      <c r="H12" s="124"/>
      <c r="J12" t="s">
        <v>82</v>
      </c>
    </row>
    <row r="13" spans="1:10" x14ac:dyDescent="0.25">
      <c r="A13" s="122" t="s">
        <v>83</v>
      </c>
      <c r="B13" s="123">
        <v>31.5</v>
      </c>
      <c r="C13" s="123"/>
      <c r="D13" s="123"/>
      <c r="G13" s="124"/>
      <c r="H13" s="124"/>
      <c r="J13" t="s">
        <v>84</v>
      </c>
    </row>
    <row r="14" spans="1:10" x14ac:dyDescent="0.25">
      <c r="A14" s="122" t="s">
        <v>85</v>
      </c>
      <c r="B14" s="123">
        <v>30</v>
      </c>
      <c r="C14" s="123"/>
      <c r="D14" s="123"/>
      <c r="G14" s="124"/>
      <c r="H14" s="124"/>
    </row>
    <row r="15" spans="1:10" x14ac:dyDescent="0.25">
      <c r="A15" s="122" t="s">
        <v>86</v>
      </c>
      <c r="B15" s="123">
        <v>23</v>
      </c>
      <c r="C15" s="123"/>
      <c r="D15" s="123"/>
      <c r="G15" s="124"/>
      <c r="H15" s="124"/>
    </row>
    <row r="16" spans="1:10" x14ac:dyDescent="0.25">
      <c r="A16" s="122" t="s">
        <v>87</v>
      </c>
      <c r="B16" s="123">
        <v>19</v>
      </c>
      <c r="C16" s="123"/>
      <c r="D16" s="123"/>
      <c r="G16" s="124"/>
      <c r="H16" s="124"/>
    </row>
    <row r="17" spans="1:8" x14ac:dyDescent="0.25">
      <c r="A17" s="122"/>
      <c r="B17" s="123"/>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7295</v>
      </c>
      <c r="C20" s="123"/>
      <c r="D20" s="123"/>
      <c r="G20" s="124"/>
      <c r="H20" s="124"/>
    </row>
    <row r="21" spans="1:8" x14ac:dyDescent="0.25">
      <c r="A21" s="122" t="s">
        <v>83</v>
      </c>
      <c r="B21" s="123">
        <v>5487</v>
      </c>
      <c r="C21" s="123"/>
      <c r="D21" s="123"/>
      <c r="G21" s="124"/>
      <c r="H21" s="124"/>
    </row>
    <row r="22" spans="1:8" x14ac:dyDescent="0.25">
      <c r="A22" s="122" t="s">
        <v>85</v>
      </c>
      <c r="B22" s="123">
        <v>5208</v>
      </c>
      <c r="C22" s="123"/>
      <c r="D22" s="123"/>
      <c r="G22" s="124"/>
      <c r="H22" s="124"/>
    </row>
    <row r="23" spans="1:8" x14ac:dyDescent="0.25">
      <c r="A23" s="122" t="s">
        <v>86</v>
      </c>
      <c r="B23" s="123">
        <v>3942</v>
      </c>
      <c r="C23" s="123"/>
      <c r="D23" s="123"/>
      <c r="G23" s="124"/>
      <c r="H23" s="124"/>
    </row>
    <row r="24" spans="1:8" x14ac:dyDescent="0.25">
      <c r="A24" s="122" t="s">
        <v>87</v>
      </c>
      <c r="B24" s="123">
        <v>3261</v>
      </c>
      <c r="C24" s="123"/>
      <c r="D24" s="123"/>
      <c r="G24" s="124"/>
      <c r="H24" s="124"/>
    </row>
    <row r="25" spans="1:8" x14ac:dyDescent="0.25">
      <c r="A25" s="122"/>
      <c r="B25" s="123"/>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87537</v>
      </c>
      <c r="C28" s="123"/>
      <c r="D28" s="123"/>
      <c r="G28" s="124"/>
      <c r="H28" s="124"/>
    </row>
    <row r="29" spans="1:8" x14ac:dyDescent="0.25">
      <c r="A29" s="122" t="s">
        <v>83</v>
      </c>
      <c r="B29" s="123">
        <v>65841</v>
      </c>
      <c r="C29" s="123"/>
      <c r="D29" s="123"/>
      <c r="G29" s="124"/>
      <c r="H29" s="124"/>
    </row>
    <row r="30" spans="1:8" x14ac:dyDescent="0.25">
      <c r="A30" s="122" t="s">
        <v>85</v>
      </c>
      <c r="B30" s="123">
        <v>62495</v>
      </c>
      <c r="C30" s="123"/>
      <c r="D30" s="123"/>
      <c r="G30" s="124"/>
      <c r="H30" s="124"/>
    </row>
    <row r="31" spans="1:8" x14ac:dyDescent="0.25">
      <c r="A31" s="122" t="s">
        <v>86</v>
      </c>
      <c r="B31" s="123">
        <v>47301</v>
      </c>
      <c r="C31" s="123"/>
      <c r="D31" s="123"/>
      <c r="G31" s="124"/>
      <c r="H31" s="124"/>
    </row>
    <row r="32" spans="1:8" x14ac:dyDescent="0.25">
      <c r="A32" s="122" t="s">
        <v>87</v>
      </c>
      <c r="B32" s="123">
        <v>39134</v>
      </c>
      <c r="C32" s="123"/>
      <c r="D32" s="123"/>
      <c r="G32" s="124"/>
      <c r="H32" s="124"/>
    </row>
    <row r="33" spans="1:8" x14ac:dyDescent="0.25">
      <c r="A33" s="122"/>
      <c r="B33" s="123"/>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4" t="s">
        <v>90</v>
      </c>
      <c r="B36" s="314"/>
      <c r="C36" s="314"/>
      <c r="D36" s="314"/>
      <c r="G36" s="124"/>
      <c r="H36" s="124"/>
    </row>
    <row r="37" spans="1:8" x14ac:dyDescent="0.25">
      <c r="A37" s="120" t="s">
        <v>77</v>
      </c>
      <c r="B37" s="121" t="s">
        <v>78</v>
      </c>
      <c r="C37" s="120"/>
      <c r="D37" s="120"/>
      <c r="G37" s="124"/>
      <c r="H37" s="124"/>
    </row>
    <row r="38" spans="1:8" x14ac:dyDescent="0.25">
      <c r="A38" s="122" t="s">
        <v>71</v>
      </c>
      <c r="B38" s="123">
        <v>47</v>
      </c>
      <c r="C38" s="123"/>
      <c r="D38" s="123"/>
      <c r="G38" s="124"/>
      <c r="H38" s="124"/>
    </row>
    <row r="39" spans="1:8" x14ac:dyDescent="0.25">
      <c r="A39" s="122" t="s">
        <v>83</v>
      </c>
      <c r="B39" s="123">
        <v>35.5</v>
      </c>
      <c r="C39" s="123"/>
      <c r="D39" s="123"/>
      <c r="G39" s="124"/>
      <c r="H39" s="124"/>
    </row>
    <row r="40" spans="1:8" x14ac:dyDescent="0.25">
      <c r="A40" s="122" t="s">
        <v>85</v>
      </c>
      <c r="B40" s="123">
        <v>34</v>
      </c>
      <c r="C40" s="123"/>
      <c r="D40" s="123"/>
      <c r="G40" s="124"/>
      <c r="H40" s="124"/>
    </row>
    <row r="41" spans="1:8" x14ac:dyDescent="0.25">
      <c r="A41" s="122" t="s">
        <v>86</v>
      </c>
      <c r="B41" s="123">
        <v>25.5</v>
      </c>
      <c r="C41" s="123"/>
      <c r="D41" s="123"/>
      <c r="G41" s="124"/>
      <c r="H41" s="124"/>
    </row>
    <row r="42" spans="1:8" x14ac:dyDescent="0.25">
      <c r="A42" s="122" t="s">
        <v>87</v>
      </c>
      <c r="B42" s="123">
        <v>21</v>
      </c>
      <c r="C42" s="123"/>
      <c r="D42" s="123"/>
      <c r="G42" s="124"/>
      <c r="H42" s="124"/>
    </row>
    <row r="43" spans="1:8" x14ac:dyDescent="0.25">
      <c r="A43" s="122"/>
      <c r="B43" s="123"/>
      <c r="C43" s="123"/>
      <c r="D43" s="123"/>
      <c r="G43" s="124"/>
      <c r="H43" s="124"/>
    </row>
    <row r="45" spans="1:8" x14ac:dyDescent="0.25">
      <c r="A45" s="120" t="s">
        <v>77</v>
      </c>
      <c r="B45" s="120" t="s">
        <v>88</v>
      </c>
    </row>
    <row r="46" spans="1:8" x14ac:dyDescent="0.25">
      <c r="A46" s="122" t="s">
        <v>71</v>
      </c>
      <c r="B46" s="123">
        <v>8207</v>
      </c>
    </row>
    <row r="47" spans="1:8" x14ac:dyDescent="0.25">
      <c r="A47" s="122" t="s">
        <v>83</v>
      </c>
      <c r="B47" s="123">
        <v>6173</v>
      </c>
    </row>
    <row r="48" spans="1:8" x14ac:dyDescent="0.25">
      <c r="A48" s="122" t="s">
        <v>85</v>
      </c>
      <c r="B48" s="123">
        <v>5859</v>
      </c>
    </row>
    <row r="49" spans="1:2" x14ac:dyDescent="0.25">
      <c r="A49" s="122" t="s">
        <v>86</v>
      </c>
      <c r="B49" s="123">
        <v>4434</v>
      </c>
    </row>
    <row r="50" spans="1:2" x14ac:dyDescent="0.25">
      <c r="A50" s="122" t="s">
        <v>87</v>
      </c>
      <c r="B50" s="123">
        <v>3669</v>
      </c>
    </row>
    <row r="51" spans="1:2" x14ac:dyDescent="0.25">
      <c r="A51" s="122"/>
      <c r="B51" s="123"/>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c r="B59" s="12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D13" sqref="D13"/>
    </sheetView>
  </sheetViews>
  <sheetFormatPr baseColWidth="10" defaultColWidth="11.42578125" defaultRowHeight="15" x14ac:dyDescent="0.25"/>
  <cols>
    <col min="1" max="1" width="6"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0" t="str">
        <f>"zahlenmäßiger Nachweis - Anlage zum Auszahlungsantrag" &amp; " " &amp; 'Gesamtübersicht je AZ'!$C$3</f>
        <v xml:space="preserve">zahlenmäßiger Nachweis - Anlage zum Auszahlungsantrag </v>
      </c>
      <c r="C3" s="311"/>
      <c r="D3" s="311"/>
      <c r="E3" s="311"/>
      <c r="F3" s="311"/>
      <c r="G3" s="311"/>
      <c r="H3" s="311"/>
      <c r="I3" s="311"/>
      <c r="J3" s="311"/>
      <c r="K3" s="311"/>
      <c r="L3" s="311"/>
      <c r="M3" s="311"/>
      <c r="N3" s="311"/>
      <c r="O3" s="312"/>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1" t="s">
        <v>8</v>
      </c>
      <c r="C6" s="301"/>
      <c r="D6" s="301"/>
      <c r="E6" s="301"/>
      <c r="F6" s="301">
        <f>'Gesamtübersicht je AZ'!$B$7</f>
        <v>0</v>
      </c>
      <c r="G6" s="301"/>
      <c r="H6" s="301"/>
      <c r="I6" s="301"/>
      <c r="J6" s="301"/>
      <c r="K6" s="301"/>
      <c r="L6" s="301"/>
      <c r="M6" s="68"/>
      <c r="P6" s="60"/>
      <c r="Q6" s="60"/>
      <c r="R6" s="60"/>
      <c r="S6" s="60"/>
    </row>
    <row r="7" spans="1:19" s="58" customFormat="1" x14ac:dyDescent="0.25">
      <c r="B7" s="301" t="s">
        <v>9</v>
      </c>
      <c r="C7" s="301"/>
      <c r="D7" s="301"/>
      <c r="E7" s="301"/>
      <c r="F7" s="301">
        <f>'Gesamtübersicht je AZ'!$B$8</f>
        <v>0</v>
      </c>
      <c r="G7" s="301"/>
      <c r="H7" s="301"/>
      <c r="I7" s="301"/>
      <c r="J7" s="301"/>
      <c r="K7" s="301"/>
      <c r="L7" s="301"/>
      <c r="M7" s="68"/>
      <c r="N7" s="68"/>
      <c r="O7" s="68"/>
      <c r="S7" s="60"/>
    </row>
    <row r="8" spans="1:19" s="58" customFormat="1" x14ac:dyDescent="0.25">
      <c r="B8" s="299" t="s">
        <v>10</v>
      </c>
      <c r="C8" s="299"/>
      <c r="D8" s="299"/>
      <c r="E8" s="299"/>
      <c r="F8" s="300">
        <f>'Gesamtübersicht je AZ'!$B$9</f>
        <v>0</v>
      </c>
      <c r="G8" s="300"/>
      <c r="H8" s="300"/>
      <c r="I8" s="300"/>
      <c r="J8" s="300"/>
      <c r="K8" s="300"/>
      <c r="L8" s="300"/>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5" t="s">
        <v>114</v>
      </c>
      <c r="B10" s="165" t="s">
        <v>29</v>
      </c>
      <c r="C10" s="165" t="s">
        <v>57</v>
      </c>
      <c r="D10" s="165" t="s">
        <v>58</v>
      </c>
      <c r="E10" s="166" t="s">
        <v>59</v>
      </c>
      <c r="F10" s="166" t="s">
        <v>60</v>
      </c>
      <c r="G10" s="166" t="s">
        <v>61</v>
      </c>
      <c r="H10" s="166" t="s">
        <v>62</v>
      </c>
      <c r="I10" s="166" t="s">
        <v>63</v>
      </c>
      <c r="J10" s="166" t="s">
        <v>64</v>
      </c>
      <c r="K10" s="166" t="s">
        <v>65</v>
      </c>
      <c r="L10" s="166" t="s">
        <v>66</v>
      </c>
      <c r="M10" s="166" t="s">
        <v>67</v>
      </c>
      <c r="N10" s="166" t="s">
        <v>68</v>
      </c>
      <c r="O10" s="166" t="s">
        <v>134</v>
      </c>
      <c r="P10" s="58"/>
      <c r="Q10" s="58"/>
    </row>
    <row r="11" spans="1:19" s="88" customFormat="1" ht="15" hidden="1" customHeight="1" x14ac:dyDescent="0.2">
      <c r="A11" s="167" t="s">
        <v>113</v>
      </c>
      <c r="B11" s="167" t="s">
        <v>40</v>
      </c>
      <c r="C11" s="90" t="s">
        <v>41</v>
      </c>
      <c r="D11" s="90" t="s">
        <v>42</v>
      </c>
      <c r="E11" s="91" t="s">
        <v>43</v>
      </c>
      <c r="F11" s="92" t="s">
        <v>44</v>
      </c>
      <c r="G11" s="92" t="s">
        <v>69</v>
      </c>
      <c r="H11" s="92" t="s">
        <v>70</v>
      </c>
      <c r="I11" s="93" t="s">
        <v>45</v>
      </c>
      <c r="J11" s="94" t="s">
        <v>47</v>
      </c>
      <c r="K11" s="95" t="s">
        <v>48</v>
      </c>
      <c r="L11" s="96" t="s">
        <v>49</v>
      </c>
      <c r="M11" s="96" t="s">
        <v>50</v>
      </c>
      <c r="N11" s="96" t="s">
        <v>51</v>
      </c>
      <c r="O11" s="168" t="s">
        <v>52</v>
      </c>
      <c r="P11" s="58"/>
      <c r="Q11" s="58"/>
    </row>
    <row r="12" spans="1:19" s="88" customFormat="1" ht="14.25" x14ac:dyDescent="0.2">
      <c r="A12" s="169"/>
      <c r="B12" s="169">
        <f t="shared" ref="B12:B29" si="0">ROW()-12</f>
        <v>0</v>
      </c>
      <c r="C12" s="99"/>
      <c r="D12" s="99"/>
      <c r="E12" s="100"/>
      <c r="F12" s="101"/>
      <c r="G12" s="102"/>
      <c r="H12" s="102"/>
      <c r="I12" s="103"/>
      <c r="J12" s="104"/>
      <c r="K12" s="105"/>
      <c r="L12" s="10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106" t="str">
        <f t="shared" ref="M12:M29" si="1">IF(H12="Stunden",$I12*$L12,$L12)</f>
        <v>0,00</v>
      </c>
      <c r="N12" s="107">
        <f t="shared" ref="N12:N29" si="2">IF(AND(H12="Jahr",AND(K12="Pauschalwerte mit Urlaubsabgeltung")),"0,00",IF(H12="Stunden",($L12*$I12),((($M12/40)*$G12)*$F12)))</f>
        <v>0</v>
      </c>
      <c r="O12" s="170"/>
      <c r="P12" s="58"/>
      <c r="Q12" s="58"/>
    </row>
    <row r="13" spans="1:19" s="88" customFormat="1" ht="14.25" x14ac:dyDescent="0.2">
      <c r="A13" s="169"/>
      <c r="B13" s="169">
        <f t="shared" si="0"/>
        <v>1</v>
      </c>
      <c r="C13" s="99"/>
      <c r="D13" s="99"/>
      <c r="E13" s="100"/>
      <c r="F13" s="101"/>
      <c r="G13" s="102"/>
      <c r="H13" s="102"/>
      <c r="I13" s="103"/>
      <c r="J13" s="104"/>
      <c r="K13" s="105"/>
      <c r="L13" s="10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106" t="str">
        <f t="shared" si="1"/>
        <v>0,00</v>
      </c>
      <c r="N13" s="107">
        <f t="shared" si="2"/>
        <v>0</v>
      </c>
      <c r="O13" s="170"/>
      <c r="P13" s="58"/>
      <c r="Q13" s="58"/>
    </row>
    <row r="14" spans="1:19" s="88" customFormat="1" ht="14.25" x14ac:dyDescent="0.2">
      <c r="A14" s="169"/>
      <c r="B14" s="169">
        <f t="shared" si="0"/>
        <v>2</v>
      </c>
      <c r="C14" s="99"/>
      <c r="D14" s="99"/>
      <c r="E14" s="100"/>
      <c r="F14" s="101"/>
      <c r="G14" s="102"/>
      <c r="H14" s="102"/>
      <c r="I14" s="103"/>
      <c r="J14" s="104"/>
      <c r="K14" s="105"/>
      <c r="L14" s="10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106" t="str">
        <f t="shared" si="1"/>
        <v>0,00</v>
      </c>
      <c r="N14" s="107">
        <f t="shared" si="2"/>
        <v>0</v>
      </c>
      <c r="O14" s="170"/>
      <c r="P14" s="58"/>
      <c r="Q14" s="58"/>
    </row>
    <row r="15" spans="1:19" s="88" customFormat="1" ht="14.25" x14ac:dyDescent="0.2">
      <c r="A15" s="169"/>
      <c r="B15" s="169">
        <f t="shared" si="0"/>
        <v>3</v>
      </c>
      <c r="C15" s="99"/>
      <c r="D15" s="99"/>
      <c r="E15" s="100"/>
      <c r="F15" s="101"/>
      <c r="G15" s="102"/>
      <c r="H15" s="102"/>
      <c r="I15" s="103"/>
      <c r="J15" s="104"/>
      <c r="K15" s="105"/>
      <c r="L15" s="10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106" t="str">
        <f t="shared" si="1"/>
        <v>0,00</v>
      </c>
      <c r="N15" s="107">
        <f t="shared" si="2"/>
        <v>0</v>
      </c>
      <c r="O15" s="170"/>
      <c r="P15" s="58"/>
      <c r="Q15" s="58"/>
    </row>
    <row r="16" spans="1:19" s="88" customFormat="1" ht="14.25" x14ac:dyDescent="0.2">
      <c r="A16" s="169"/>
      <c r="B16" s="169">
        <f t="shared" si="0"/>
        <v>4</v>
      </c>
      <c r="C16" s="99"/>
      <c r="D16" s="99"/>
      <c r="E16" s="100"/>
      <c r="F16" s="101"/>
      <c r="G16" s="102"/>
      <c r="H16" s="102"/>
      <c r="I16" s="103"/>
      <c r="J16" s="104"/>
      <c r="K16" s="105"/>
      <c r="L16" s="10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106" t="str">
        <f t="shared" si="1"/>
        <v>0,00</v>
      </c>
      <c r="N16" s="107">
        <f>IF(AND(H16="Jahr",AND(K16="Pauschalwerte mit Urlaubsabgeltung")),"0,00",IF(H16="Stunden",($L16*$I16),((($M16/40)*$G16)*$F16)))</f>
        <v>0</v>
      </c>
      <c r="O16" s="170"/>
      <c r="P16" s="58"/>
      <c r="Q16" s="58"/>
    </row>
    <row r="17" spans="1:17" s="88" customFormat="1" ht="14.25" x14ac:dyDescent="0.2">
      <c r="A17" s="169"/>
      <c r="B17" s="169">
        <f t="shared" si="0"/>
        <v>5</v>
      </c>
      <c r="C17" s="99"/>
      <c r="D17" s="99"/>
      <c r="E17" s="100"/>
      <c r="F17" s="101"/>
      <c r="G17" s="102"/>
      <c r="H17" s="102"/>
      <c r="I17" s="103"/>
      <c r="J17" s="104"/>
      <c r="K17" s="105"/>
      <c r="L17" s="10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106" t="str">
        <f t="shared" si="1"/>
        <v>0,00</v>
      </c>
      <c r="N17" s="107">
        <f t="shared" si="2"/>
        <v>0</v>
      </c>
      <c r="O17" s="170"/>
      <c r="P17" s="58"/>
      <c r="Q17" s="58"/>
    </row>
    <row r="18" spans="1:17" s="88" customFormat="1" ht="14.25" x14ac:dyDescent="0.2">
      <c r="A18" s="169"/>
      <c r="B18" s="169">
        <f t="shared" si="0"/>
        <v>6</v>
      </c>
      <c r="C18" s="99"/>
      <c r="D18" s="99"/>
      <c r="E18" s="100"/>
      <c r="F18" s="101"/>
      <c r="G18" s="102"/>
      <c r="H18" s="102"/>
      <c r="I18" s="103"/>
      <c r="J18" s="104"/>
      <c r="K18" s="105"/>
      <c r="L18" s="10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106" t="str">
        <f>IF(H18="Stunden",$I18*$L18,$L18)</f>
        <v>0,00</v>
      </c>
      <c r="N18" s="107">
        <f t="shared" si="2"/>
        <v>0</v>
      </c>
      <c r="O18" s="170"/>
      <c r="P18" s="58"/>
      <c r="Q18" s="58"/>
    </row>
    <row r="19" spans="1:17" s="88" customFormat="1" ht="14.25" x14ac:dyDescent="0.2">
      <c r="A19" s="169"/>
      <c r="B19" s="169">
        <f t="shared" si="0"/>
        <v>7</v>
      </c>
      <c r="C19" s="99"/>
      <c r="D19" s="99"/>
      <c r="E19" s="100"/>
      <c r="F19" s="101"/>
      <c r="G19" s="102"/>
      <c r="H19" s="102"/>
      <c r="I19" s="103"/>
      <c r="J19" s="104"/>
      <c r="K19" s="105"/>
      <c r="L19" s="10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106" t="str">
        <f>IF(H19="Stunden",$I19*$L19,$L19)</f>
        <v>0,00</v>
      </c>
      <c r="N19" s="107">
        <f t="shared" si="2"/>
        <v>0</v>
      </c>
      <c r="O19" s="170"/>
      <c r="P19" s="58"/>
      <c r="Q19" s="58"/>
    </row>
    <row r="20" spans="1:17" s="88" customFormat="1" ht="14.25" x14ac:dyDescent="0.2">
      <c r="A20" s="169"/>
      <c r="B20" s="169">
        <f t="shared" si="0"/>
        <v>8</v>
      </c>
      <c r="C20" s="99"/>
      <c r="D20" s="99"/>
      <c r="E20" s="100"/>
      <c r="F20" s="101"/>
      <c r="G20" s="102"/>
      <c r="H20" s="102"/>
      <c r="I20" s="103"/>
      <c r="J20" s="104"/>
      <c r="K20" s="105"/>
      <c r="L20" s="10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106" t="str">
        <f>IF(H20="Stunden",$I20*$L20,$L20)</f>
        <v>0,00</v>
      </c>
      <c r="N20" s="107">
        <f t="shared" si="2"/>
        <v>0</v>
      </c>
      <c r="O20" s="170"/>
      <c r="P20" s="58"/>
      <c r="Q20" s="58"/>
    </row>
    <row r="21" spans="1:17" s="88" customFormat="1" ht="14.25" x14ac:dyDescent="0.2">
      <c r="A21" s="169"/>
      <c r="B21" s="169">
        <f t="shared" si="0"/>
        <v>9</v>
      </c>
      <c r="C21" s="99"/>
      <c r="D21" s="99"/>
      <c r="E21" s="100"/>
      <c r="F21" s="101"/>
      <c r="G21" s="102"/>
      <c r="H21" s="102"/>
      <c r="I21" s="103"/>
      <c r="J21" s="104"/>
      <c r="K21" s="105"/>
      <c r="L21" s="10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106" t="str">
        <f>IF(H21="Stunden",$I21*$L21,$L21)</f>
        <v>0,00</v>
      </c>
      <c r="N21" s="107">
        <f t="shared" si="2"/>
        <v>0</v>
      </c>
      <c r="O21" s="170"/>
      <c r="P21" s="58"/>
      <c r="Q21" s="58"/>
    </row>
    <row r="22" spans="1:17" s="88" customFormat="1" ht="14.25" x14ac:dyDescent="0.2">
      <c r="A22" s="169"/>
      <c r="B22" s="169">
        <f t="shared" si="0"/>
        <v>10</v>
      </c>
      <c r="C22" s="99"/>
      <c r="D22" s="99"/>
      <c r="E22" s="100"/>
      <c r="F22" s="101"/>
      <c r="G22" s="102"/>
      <c r="H22" s="102"/>
      <c r="I22" s="103"/>
      <c r="J22" s="104"/>
      <c r="K22" s="105"/>
      <c r="L22" s="10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106" t="str">
        <f>IF(H22="Stunden",$I22*$L22,$L22)</f>
        <v>0,00</v>
      </c>
      <c r="N22" s="107">
        <f t="shared" si="2"/>
        <v>0</v>
      </c>
      <c r="O22" s="170"/>
      <c r="P22" s="58"/>
      <c r="Q22" s="58"/>
    </row>
    <row r="23" spans="1:17" s="88" customFormat="1" ht="14.25" x14ac:dyDescent="0.2">
      <c r="A23" s="169"/>
      <c r="B23" s="169">
        <f t="shared" si="0"/>
        <v>11</v>
      </c>
      <c r="C23" s="99"/>
      <c r="D23" s="99"/>
      <c r="E23" s="100"/>
      <c r="F23" s="101"/>
      <c r="G23" s="102"/>
      <c r="H23" s="102"/>
      <c r="I23" s="103"/>
      <c r="J23" s="104"/>
      <c r="K23" s="105"/>
      <c r="L23" s="10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107" t="str">
        <f t="shared" si="1"/>
        <v>0,00</v>
      </c>
      <c r="N23" s="107">
        <f t="shared" si="2"/>
        <v>0</v>
      </c>
      <c r="O23" s="170"/>
      <c r="P23" s="58"/>
      <c r="Q23" s="58"/>
    </row>
    <row r="24" spans="1:17" s="88" customFormat="1" ht="14.25" x14ac:dyDescent="0.2">
      <c r="A24" s="169"/>
      <c r="B24" s="169">
        <f t="shared" si="0"/>
        <v>12</v>
      </c>
      <c r="C24" s="99"/>
      <c r="D24" s="99"/>
      <c r="E24" s="100"/>
      <c r="F24" s="101"/>
      <c r="G24" s="102"/>
      <c r="H24" s="102"/>
      <c r="I24" s="103"/>
      <c r="J24" s="104"/>
      <c r="K24" s="105"/>
      <c r="L24" s="10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107" t="str">
        <f t="shared" si="1"/>
        <v>0,00</v>
      </c>
      <c r="N24" s="107">
        <f t="shared" si="2"/>
        <v>0</v>
      </c>
      <c r="O24" s="170"/>
      <c r="P24" s="58"/>
      <c r="Q24" s="58"/>
    </row>
    <row r="25" spans="1:17" s="88" customFormat="1" ht="14.25" x14ac:dyDescent="0.2">
      <c r="A25" s="169"/>
      <c r="B25" s="169">
        <f t="shared" si="0"/>
        <v>13</v>
      </c>
      <c r="C25" s="99"/>
      <c r="D25" s="99"/>
      <c r="E25" s="100"/>
      <c r="F25" s="101"/>
      <c r="G25" s="102"/>
      <c r="H25" s="102"/>
      <c r="I25" s="103"/>
      <c r="J25" s="104"/>
      <c r="K25" s="105"/>
      <c r="L25" s="10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107" t="str">
        <f t="shared" si="1"/>
        <v>0,00</v>
      </c>
      <c r="N25" s="107">
        <f t="shared" si="2"/>
        <v>0</v>
      </c>
      <c r="O25" s="170"/>
      <c r="P25" s="58"/>
      <c r="Q25" s="58"/>
    </row>
    <row r="26" spans="1:17" s="88" customFormat="1" ht="14.25" x14ac:dyDescent="0.2">
      <c r="A26" s="169"/>
      <c r="B26" s="169">
        <f t="shared" si="0"/>
        <v>14</v>
      </c>
      <c r="C26" s="99"/>
      <c r="D26" s="99"/>
      <c r="E26" s="100"/>
      <c r="F26" s="101"/>
      <c r="G26" s="102"/>
      <c r="H26" s="102"/>
      <c r="I26" s="103"/>
      <c r="J26" s="104"/>
      <c r="K26" s="105"/>
      <c r="L26" s="10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107" t="str">
        <f t="shared" si="1"/>
        <v>0,00</v>
      </c>
      <c r="N26" s="107">
        <f t="shared" si="2"/>
        <v>0</v>
      </c>
      <c r="O26" s="170"/>
      <c r="P26" s="58"/>
      <c r="Q26" s="58"/>
    </row>
    <row r="27" spans="1:17" s="88" customFormat="1" ht="14.25" x14ac:dyDescent="0.2">
      <c r="A27" s="169"/>
      <c r="B27" s="169">
        <f t="shared" si="0"/>
        <v>15</v>
      </c>
      <c r="C27" s="99"/>
      <c r="D27" s="99"/>
      <c r="E27" s="100"/>
      <c r="F27" s="101"/>
      <c r="G27" s="102"/>
      <c r="H27" s="102"/>
      <c r="I27" s="103"/>
      <c r="J27" s="104"/>
      <c r="K27" s="105"/>
      <c r="L27" s="10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106" t="str">
        <f t="shared" si="1"/>
        <v>0,00</v>
      </c>
      <c r="N27" s="107">
        <f t="shared" si="2"/>
        <v>0</v>
      </c>
      <c r="O27" s="170"/>
      <c r="P27" s="58"/>
      <c r="Q27" s="58"/>
    </row>
    <row r="28" spans="1:17" s="88" customFormat="1" ht="14.25" x14ac:dyDescent="0.2">
      <c r="A28" s="169"/>
      <c r="B28" s="169">
        <f t="shared" si="0"/>
        <v>16</v>
      </c>
      <c r="C28" s="99"/>
      <c r="D28" s="99"/>
      <c r="E28" s="100"/>
      <c r="F28" s="101"/>
      <c r="G28" s="102"/>
      <c r="H28" s="102"/>
      <c r="I28" s="103"/>
      <c r="J28" s="104"/>
      <c r="K28" s="105"/>
      <c r="L28" s="10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106" t="str">
        <f t="shared" si="1"/>
        <v>0,00</v>
      </c>
      <c r="N28" s="107">
        <f t="shared" si="2"/>
        <v>0</v>
      </c>
      <c r="O28" s="170"/>
      <c r="P28" s="58"/>
      <c r="Q28" s="58"/>
    </row>
    <row r="29" spans="1:17" s="88" customFormat="1" ht="14.25" x14ac:dyDescent="0.2">
      <c r="A29" s="169"/>
      <c r="B29" s="169">
        <f t="shared" si="0"/>
        <v>17</v>
      </c>
      <c r="C29" s="99"/>
      <c r="D29" s="99"/>
      <c r="E29" s="100"/>
      <c r="F29" s="101"/>
      <c r="G29" s="102"/>
      <c r="H29" s="102"/>
      <c r="I29" s="103"/>
      <c r="J29" s="104"/>
      <c r="K29" s="105"/>
      <c r="L29" s="10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106" t="str">
        <f t="shared" si="1"/>
        <v>0,00</v>
      </c>
      <c r="N29" s="107">
        <f t="shared" si="2"/>
        <v>0</v>
      </c>
      <c r="O29" s="170"/>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7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3" t="s">
        <v>75</v>
      </c>
      <c r="B9" s="313"/>
      <c r="C9" s="313"/>
      <c r="D9" s="313"/>
    </row>
    <row r="10" spans="1:10" x14ac:dyDescent="0.25">
      <c r="A10" s="314" t="s">
        <v>76</v>
      </c>
      <c r="B10" s="314"/>
      <c r="C10" s="314"/>
      <c r="D10" s="314"/>
    </row>
    <row r="11" spans="1:10" x14ac:dyDescent="0.25">
      <c r="A11" s="120" t="s">
        <v>77</v>
      </c>
      <c r="B11" s="121" t="s">
        <v>78</v>
      </c>
      <c r="C11" s="120"/>
      <c r="D11" s="120"/>
      <c r="G11" t="s">
        <v>79</v>
      </c>
      <c r="H11" t="s">
        <v>80</v>
      </c>
      <c r="J11" t="s">
        <v>81</v>
      </c>
    </row>
    <row r="12" spans="1:10" x14ac:dyDescent="0.25">
      <c r="A12" s="122" t="s">
        <v>71</v>
      </c>
      <c r="B12" s="123">
        <v>46.5</v>
      </c>
      <c r="C12" s="123"/>
      <c r="D12" s="123"/>
      <c r="G12" s="124"/>
      <c r="H12" s="124"/>
      <c r="J12" t="s">
        <v>82</v>
      </c>
    </row>
    <row r="13" spans="1:10" x14ac:dyDescent="0.25">
      <c r="A13" s="122" t="s">
        <v>83</v>
      </c>
      <c r="B13" s="123">
        <v>30.5</v>
      </c>
      <c r="C13" s="123"/>
      <c r="D13" s="123"/>
      <c r="G13" s="124"/>
      <c r="H13" s="124"/>
      <c r="J13" t="s">
        <v>84</v>
      </c>
    </row>
    <row r="14" spans="1:10" x14ac:dyDescent="0.25">
      <c r="A14" s="122" t="s">
        <v>85</v>
      </c>
      <c r="B14" s="123">
        <v>28.5</v>
      </c>
      <c r="C14" s="123"/>
      <c r="D14" s="123"/>
      <c r="G14" s="124"/>
      <c r="H14" s="124"/>
    </row>
    <row r="15" spans="1:10" x14ac:dyDescent="0.25">
      <c r="A15" s="122" t="s">
        <v>86</v>
      </c>
      <c r="B15" s="123">
        <v>22</v>
      </c>
      <c r="C15" s="123"/>
      <c r="D15" s="123"/>
      <c r="G15" s="124"/>
      <c r="H15" s="124"/>
    </row>
    <row r="16" spans="1:10" x14ac:dyDescent="0.25">
      <c r="A16" s="122" t="s">
        <v>87</v>
      </c>
      <c r="B16" s="123">
        <v>18</v>
      </c>
      <c r="C16" s="123"/>
      <c r="D16" s="123"/>
      <c r="G16" s="124"/>
      <c r="H16" s="124"/>
    </row>
    <row r="17" spans="1:8" x14ac:dyDescent="0.25">
      <c r="A17" s="122" t="s">
        <v>111</v>
      </c>
      <c r="B17" s="123">
        <v>16</v>
      </c>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8092</v>
      </c>
      <c r="C20" s="123"/>
      <c r="D20" s="123"/>
      <c r="G20" s="124"/>
      <c r="H20" s="124"/>
    </row>
    <row r="21" spans="1:8" x14ac:dyDescent="0.25">
      <c r="A21" s="122" t="s">
        <v>83</v>
      </c>
      <c r="B21" s="123">
        <v>5318</v>
      </c>
      <c r="C21" s="123"/>
      <c r="D21" s="123"/>
      <c r="G21" s="124"/>
      <c r="H21" s="124"/>
    </row>
    <row r="22" spans="1:8" x14ac:dyDescent="0.25">
      <c r="A22" s="122" t="s">
        <v>85</v>
      </c>
      <c r="B22" s="123">
        <v>4969</v>
      </c>
      <c r="C22" s="123"/>
      <c r="D22" s="123"/>
      <c r="G22" s="124"/>
      <c r="H22" s="124"/>
    </row>
    <row r="23" spans="1:8" x14ac:dyDescent="0.25">
      <c r="A23" s="122" t="s">
        <v>86</v>
      </c>
      <c r="B23" s="123">
        <v>3787</v>
      </c>
      <c r="C23" s="123"/>
      <c r="D23" s="123"/>
      <c r="G23" s="124"/>
      <c r="H23" s="124"/>
    </row>
    <row r="24" spans="1:8" x14ac:dyDescent="0.25">
      <c r="A24" s="122" t="s">
        <v>87</v>
      </c>
      <c r="B24" s="123">
        <v>3109</v>
      </c>
      <c r="C24" s="123"/>
      <c r="D24" s="123"/>
      <c r="G24" s="124"/>
      <c r="H24" s="124"/>
    </row>
    <row r="25" spans="1:8" x14ac:dyDescent="0.25">
      <c r="A25" s="122" t="s">
        <v>111</v>
      </c>
      <c r="B25" s="123">
        <v>2771</v>
      </c>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97102</v>
      </c>
      <c r="C28" s="123"/>
      <c r="D28" s="123"/>
      <c r="G28" s="124"/>
      <c r="H28" s="124"/>
    </row>
    <row r="29" spans="1:8" x14ac:dyDescent="0.25">
      <c r="A29" s="122" t="s">
        <v>83</v>
      </c>
      <c r="B29" s="123">
        <v>63818</v>
      </c>
      <c r="C29" s="123"/>
      <c r="D29" s="123"/>
      <c r="G29" s="124"/>
      <c r="H29" s="124"/>
    </row>
    <row r="30" spans="1:8" x14ac:dyDescent="0.25">
      <c r="A30" s="122" t="s">
        <v>85</v>
      </c>
      <c r="B30" s="123">
        <v>59633</v>
      </c>
      <c r="C30" s="123"/>
      <c r="D30" s="123"/>
      <c r="G30" s="124"/>
      <c r="H30" s="124"/>
    </row>
    <row r="31" spans="1:8" x14ac:dyDescent="0.25">
      <c r="A31" s="122" t="s">
        <v>86</v>
      </c>
      <c r="B31" s="123">
        <v>45445</v>
      </c>
      <c r="C31" s="123"/>
      <c r="D31" s="123"/>
      <c r="G31" s="124"/>
      <c r="H31" s="124"/>
    </row>
    <row r="32" spans="1:8" x14ac:dyDescent="0.25">
      <c r="A32" s="122" t="s">
        <v>87</v>
      </c>
      <c r="B32" s="123">
        <v>37314</v>
      </c>
      <c r="C32" s="123"/>
      <c r="D32" s="123"/>
      <c r="G32" s="124"/>
      <c r="H32" s="124"/>
    </row>
    <row r="33" spans="1:8" x14ac:dyDescent="0.25">
      <c r="A33" s="122" t="s">
        <v>111</v>
      </c>
      <c r="B33" s="123">
        <v>33257</v>
      </c>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4" t="s">
        <v>90</v>
      </c>
      <c r="B36" s="314"/>
      <c r="C36" s="314"/>
      <c r="D36" s="314"/>
      <c r="G36" s="124"/>
      <c r="H36" s="124"/>
    </row>
    <row r="37" spans="1:8" x14ac:dyDescent="0.25">
      <c r="A37" s="120" t="s">
        <v>77</v>
      </c>
      <c r="B37" s="121" t="s">
        <v>78</v>
      </c>
      <c r="C37" s="120"/>
      <c r="D37" s="120"/>
      <c r="G37" s="124"/>
      <c r="H37" s="124"/>
    </row>
    <row r="38" spans="1:8" x14ac:dyDescent="0.25">
      <c r="A38" s="122" t="s">
        <v>71</v>
      </c>
      <c r="B38" s="123">
        <v>52.5</v>
      </c>
      <c r="C38" s="123"/>
      <c r="D38" s="123"/>
      <c r="G38" s="124"/>
      <c r="H38" s="124"/>
    </row>
    <row r="39" spans="1:8" x14ac:dyDescent="0.25">
      <c r="A39" s="122" t="s">
        <v>83</v>
      </c>
      <c r="B39" s="123">
        <v>34.5</v>
      </c>
      <c r="C39" s="123"/>
      <c r="D39" s="123"/>
      <c r="G39" s="124"/>
      <c r="H39" s="124"/>
    </row>
    <row r="40" spans="1:8" x14ac:dyDescent="0.25">
      <c r="A40" s="122" t="s">
        <v>85</v>
      </c>
      <c r="B40" s="123">
        <v>32</v>
      </c>
      <c r="C40" s="123"/>
      <c r="D40" s="123"/>
      <c r="G40" s="124"/>
      <c r="H40" s="124"/>
    </row>
    <row r="41" spans="1:8" x14ac:dyDescent="0.25">
      <c r="A41" s="122" t="s">
        <v>86</v>
      </c>
      <c r="B41" s="123">
        <v>24.5</v>
      </c>
      <c r="C41" s="123"/>
      <c r="D41" s="123"/>
      <c r="G41" s="124"/>
      <c r="H41" s="124"/>
    </row>
    <row r="42" spans="1:8" x14ac:dyDescent="0.25">
      <c r="A42" s="122" t="s">
        <v>87</v>
      </c>
      <c r="B42" s="123">
        <v>20</v>
      </c>
      <c r="C42" s="123"/>
      <c r="D42" s="123"/>
      <c r="G42" s="124"/>
      <c r="H42" s="124"/>
    </row>
    <row r="43" spans="1:8" x14ac:dyDescent="0.25">
      <c r="A43" s="122" t="s">
        <v>111</v>
      </c>
      <c r="B43" s="123">
        <v>18</v>
      </c>
      <c r="C43" s="123"/>
      <c r="D43" s="123"/>
      <c r="G43" s="124"/>
      <c r="H43" s="124"/>
    </row>
    <row r="45" spans="1:8" x14ac:dyDescent="0.25">
      <c r="A45" s="120" t="s">
        <v>77</v>
      </c>
      <c r="B45" s="120" t="s">
        <v>88</v>
      </c>
    </row>
    <row r="46" spans="1:8" x14ac:dyDescent="0.25">
      <c r="A46" s="122" t="s">
        <v>71</v>
      </c>
      <c r="B46" s="123">
        <v>9103</v>
      </c>
    </row>
    <row r="47" spans="1:8" x14ac:dyDescent="0.25">
      <c r="A47" s="122" t="s">
        <v>83</v>
      </c>
      <c r="B47" s="123">
        <v>5983</v>
      </c>
    </row>
    <row r="48" spans="1:8" x14ac:dyDescent="0.25">
      <c r="A48" s="122" t="s">
        <v>85</v>
      </c>
      <c r="B48" s="123">
        <v>5591</v>
      </c>
    </row>
    <row r="49" spans="1:2" x14ac:dyDescent="0.25">
      <c r="A49" s="122" t="s">
        <v>86</v>
      </c>
      <c r="B49" s="123">
        <v>4260</v>
      </c>
    </row>
    <row r="50" spans="1:2" x14ac:dyDescent="0.25">
      <c r="A50" s="122" t="s">
        <v>87</v>
      </c>
      <c r="B50" s="123">
        <v>3498</v>
      </c>
    </row>
    <row r="51" spans="1:2" x14ac:dyDescent="0.25">
      <c r="A51" s="122" t="s">
        <v>111</v>
      </c>
      <c r="B51" s="123">
        <v>3118</v>
      </c>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t="s">
        <v>111</v>
      </c>
      <c r="B59" s="12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D13" sqref="D13"/>
    </sheetView>
  </sheetViews>
  <sheetFormatPr baseColWidth="10" defaultColWidth="11.42578125" defaultRowHeight="15" x14ac:dyDescent="0.25"/>
  <cols>
    <col min="1" max="1" width="7.28515625" style="178" customWidth="1"/>
    <col min="2" max="2" width="9.140625" style="178" customWidth="1"/>
    <col min="3" max="3" width="29" style="178" customWidth="1"/>
    <col min="4" max="5" width="30.140625" style="178" customWidth="1"/>
    <col min="6" max="6" width="22.7109375" style="178" customWidth="1"/>
    <col min="7" max="7" width="14.85546875" style="178" customWidth="1"/>
    <col min="8" max="8" width="16.5703125" style="178" customWidth="1"/>
    <col min="9" max="9" width="17.85546875" style="178" customWidth="1"/>
    <col min="10" max="10" width="12.140625" style="178" customWidth="1"/>
    <col min="11" max="15" width="16" style="178" customWidth="1"/>
    <col min="16" max="19" width="12.28515625" style="178" customWidth="1"/>
    <col min="20" max="20" width="15.42578125" style="178" customWidth="1"/>
    <col min="21" max="21" width="15.5703125" style="178" customWidth="1"/>
    <col min="22" max="22" width="50.140625" style="178" customWidth="1"/>
    <col min="23" max="16384" width="11.42578125" style="178"/>
  </cols>
  <sheetData>
    <row r="1" spans="1:32" s="85" customFormat="1" ht="14.25" x14ac:dyDescent="0.2">
      <c r="V1" s="68"/>
    </row>
    <row r="2" spans="1:32" s="85" customFormat="1" ht="14.25" x14ac:dyDescent="0.2">
      <c r="V2" s="68"/>
    </row>
    <row r="3" spans="1:32" s="58" customFormat="1" x14ac:dyDescent="0.25">
      <c r="B3" s="310" t="str">
        <f>"zahlenmäßiger Nachweis - Anlage zum Auszahlungsantrag" &amp; " " &amp; 'Gesamtübersicht je AZ'!$C$3</f>
        <v xml:space="preserve">zahlenmäßiger Nachweis - Anlage zum Auszahlungsantrag </v>
      </c>
      <c r="C3" s="311"/>
      <c r="D3" s="311"/>
      <c r="E3" s="311"/>
      <c r="F3" s="311"/>
      <c r="G3" s="311"/>
      <c r="H3" s="311"/>
      <c r="I3" s="311"/>
      <c r="J3" s="311"/>
      <c r="K3" s="311"/>
      <c r="L3" s="311"/>
      <c r="M3" s="311"/>
      <c r="N3" s="311"/>
      <c r="O3" s="311"/>
      <c r="P3" s="311"/>
      <c r="Q3" s="311"/>
      <c r="R3" s="311"/>
      <c r="S3" s="311"/>
      <c r="T3" s="311"/>
      <c r="U3" s="311"/>
      <c r="V3" s="312"/>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20" t="s">
        <v>120</v>
      </c>
      <c r="C5" s="320"/>
      <c r="D5" s="320"/>
      <c r="E5" s="320"/>
      <c r="F5" s="305">
        <f>'Gesamtübersicht je AZ'!$B$7</f>
        <v>0</v>
      </c>
      <c r="G5" s="306"/>
      <c r="H5" s="306"/>
      <c r="I5" s="306"/>
      <c r="J5" s="321"/>
      <c r="K5" s="62"/>
      <c r="L5" s="62"/>
      <c r="M5" s="62"/>
      <c r="N5" s="62"/>
      <c r="O5" s="62"/>
      <c r="P5" s="62"/>
      <c r="Q5" s="63"/>
      <c r="R5" s="63"/>
      <c r="S5" s="64"/>
    </row>
    <row r="6" spans="1:32" s="58" customFormat="1" x14ac:dyDescent="0.25">
      <c r="B6" s="320" t="s">
        <v>9</v>
      </c>
      <c r="C6" s="320"/>
      <c r="D6" s="320"/>
      <c r="E6" s="320"/>
      <c r="F6" s="305">
        <f>'Gesamtübersicht je AZ'!$B$8</f>
        <v>0</v>
      </c>
      <c r="G6" s="306"/>
      <c r="H6" s="306"/>
      <c r="I6" s="306"/>
      <c r="J6" s="321"/>
      <c r="K6" s="62"/>
      <c r="L6" s="62"/>
      <c r="M6" s="62"/>
      <c r="N6" s="62"/>
      <c r="O6" s="62"/>
      <c r="P6" s="62"/>
      <c r="Q6" s="63"/>
      <c r="V6" s="65" t="s">
        <v>28</v>
      </c>
    </row>
    <row r="7" spans="1:32" s="58" customFormat="1" ht="15" customHeight="1" x14ac:dyDescent="0.25">
      <c r="B7" s="315" t="s">
        <v>106</v>
      </c>
      <c r="C7" s="315"/>
      <c r="D7" s="315"/>
      <c r="E7" s="315"/>
      <c r="F7" s="316">
        <f>'Gesamtübersicht je AZ'!$B$9</f>
        <v>0</v>
      </c>
      <c r="G7" s="317"/>
      <c r="H7" s="317"/>
      <c r="I7" s="317"/>
      <c r="J7" s="318"/>
      <c r="K7" s="62"/>
      <c r="L7" s="62"/>
      <c r="M7" s="62"/>
      <c r="N7" s="62"/>
      <c r="O7" s="62"/>
      <c r="P7" s="62"/>
      <c r="Q7" s="63"/>
      <c r="R7" s="173"/>
      <c r="T7" s="68"/>
      <c r="U7" s="68"/>
    </row>
    <row r="8" spans="1:32" s="115" customFormat="1" ht="15.75" x14ac:dyDescent="0.25">
      <c r="B8" s="174"/>
      <c r="C8" s="174"/>
      <c r="D8" s="175"/>
      <c r="E8" s="175"/>
      <c r="F8" s="176"/>
      <c r="G8" s="177"/>
      <c r="H8" s="177"/>
      <c r="I8" s="177"/>
      <c r="J8" s="178"/>
      <c r="K8" s="178"/>
      <c r="L8" s="178"/>
      <c r="M8" s="178"/>
      <c r="N8" s="178"/>
      <c r="O8" s="178"/>
      <c r="P8" s="62"/>
      <c r="Q8" s="63"/>
      <c r="R8" s="179"/>
      <c r="S8" s="180"/>
      <c r="T8" s="178"/>
      <c r="AC8" s="181"/>
      <c r="AD8" s="181"/>
      <c r="AE8" s="181"/>
      <c r="AF8" s="181"/>
    </row>
    <row r="9" spans="1:32" s="115" customFormat="1" ht="15.75" x14ac:dyDescent="0.25">
      <c r="B9" s="182"/>
      <c r="C9" s="182"/>
      <c r="D9" s="183"/>
      <c r="E9" s="183"/>
      <c r="F9" s="183"/>
      <c r="G9" s="184"/>
      <c r="H9" s="184"/>
      <c r="I9" s="176"/>
      <c r="J9" s="176"/>
      <c r="K9" s="176"/>
      <c r="L9" s="176"/>
      <c r="M9" s="176"/>
      <c r="N9" s="176"/>
      <c r="O9" s="176"/>
      <c r="P9" s="179"/>
      <c r="Q9" s="179"/>
      <c r="R9" s="179"/>
      <c r="S9" s="180"/>
      <c r="T9" s="185"/>
      <c r="U9" s="186"/>
      <c r="V9" s="85"/>
    </row>
    <row r="10" spans="1:32" s="187" customFormat="1" ht="135" x14ac:dyDescent="0.25">
      <c r="A10" s="227" t="s">
        <v>114</v>
      </c>
      <c r="B10" s="227" t="s">
        <v>29</v>
      </c>
      <c r="C10" s="228" t="s">
        <v>121</v>
      </c>
      <c r="D10" s="227" t="s">
        <v>122</v>
      </c>
      <c r="E10" s="227" t="s">
        <v>123</v>
      </c>
      <c r="F10" s="227" t="s">
        <v>223</v>
      </c>
      <c r="G10" s="228" t="s">
        <v>124</v>
      </c>
      <c r="H10" s="228" t="s">
        <v>125</v>
      </c>
      <c r="I10" s="228" t="s">
        <v>126</v>
      </c>
      <c r="J10" s="228" t="s">
        <v>127</v>
      </c>
      <c r="K10" s="228" t="s">
        <v>66</v>
      </c>
      <c r="L10" s="228" t="s">
        <v>128</v>
      </c>
      <c r="M10" s="228" t="s">
        <v>129</v>
      </c>
      <c r="N10" s="228" t="s">
        <v>130</v>
      </c>
      <c r="O10" s="228" t="s">
        <v>131</v>
      </c>
      <c r="P10" s="228" t="s">
        <v>128</v>
      </c>
      <c r="Q10" s="228" t="s">
        <v>129</v>
      </c>
      <c r="R10" s="228" t="s">
        <v>130</v>
      </c>
      <c r="S10" s="228" t="s">
        <v>131</v>
      </c>
      <c r="T10" s="228" t="s">
        <v>132</v>
      </c>
      <c r="U10" s="228" t="s">
        <v>133</v>
      </c>
      <c r="V10" s="228" t="s">
        <v>134</v>
      </c>
    </row>
    <row r="11" spans="1:32" s="187" customFormat="1" ht="15" customHeight="1" x14ac:dyDescent="0.25">
      <c r="A11" s="319"/>
      <c r="B11" s="319"/>
      <c r="C11" s="319"/>
      <c r="D11" s="319"/>
      <c r="E11" s="319"/>
      <c r="F11" s="330"/>
      <c r="G11" s="319"/>
      <c r="H11" s="319"/>
      <c r="I11" s="319"/>
      <c r="J11" s="319" t="s">
        <v>39</v>
      </c>
      <c r="K11" s="319" t="s">
        <v>39</v>
      </c>
      <c r="L11" s="323" t="s">
        <v>135</v>
      </c>
      <c r="M11" s="324"/>
      <c r="N11" s="324"/>
      <c r="O11" s="325"/>
      <c r="P11" s="323" t="s">
        <v>135</v>
      </c>
      <c r="Q11" s="324"/>
      <c r="R11" s="324"/>
      <c r="S11" s="325"/>
      <c r="T11" s="319" t="s">
        <v>39</v>
      </c>
      <c r="U11" s="319" t="s">
        <v>39</v>
      </c>
      <c r="V11" s="326"/>
    </row>
    <row r="12" spans="1:32" ht="30" customHeight="1" x14ac:dyDescent="0.25">
      <c r="A12" s="319"/>
      <c r="B12" s="319"/>
      <c r="C12" s="319"/>
      <c r="D12" s="319"/>
      <c r="E12" s="319"/>
      <c r="F12" s="330"/>
      <c r="G12" s="319"/>
      <c r="H12" s="319"/>
      <c r="I12" s="319"/>
      <c r="J12" s="319"/>
      <c r="K12" s="319"/>
      <c r="L12" s="328" t="s">
        <v>136</v>
      </c>
      <c r="M12" s="329"/>
      <c r="N12" s="329"/>
      <c r="O12" s="329"/>
      <c r="P12" s="328"/>
      <c r="Q12" s="329"/>
      <c r="R12" s="329"/>
      <c r="S12" s="329"/>
      <c r="T12" s="319"/>
      <c r="U12" s="319"/>
      <c r="V12" s="327"/>
    </row>
    <row r="13" spans="1:32" ht="8.25" hidden="1" customHeight="1" x14ac:dyDescent="0.25">
      <c r="A13" s="188" t="s">
        <v>113</v>
      </c>
      <c r="B13" s="188" t="s">
        <v>40</v>
      </c>
      <c r="C13" s="188" t="s">
        <v>137</v>
      </c>
      <c r="D13" s="189" t="s">
        <v>41</v>
      </c>
      <c r="E13" s="189" t="s">
        <v>42</v>
      </c>
      <c r="F13" s="189" t="s">
        <v>43</v>
      </c>
      <c r="G13" s="190" t="s">
        <v>45</v>
      </c>
      <c r="H13" s="190" t="s">
        <v>46</v>
      </c>
      <c r="I13" s="191" t="s">
        <v>47</v>
      </c>
      <c r="J13" s="192" t="s">
        <v>49</v>
      </c>
      <c r="K13" s="193" t="s">
        <v>50</v>
      </c>
      <c r="L13" s="193" t="s">
        <v>138</v>
      </c>
      <c r="M13" s="193" t="s">
        <v>139</v>
      </c>
      <c r="N13" s="193" t="s">
        <v>140</v>
      </c>
      <c r="O13" s="193" t="s">
        <v>141</v>
      </c>
      <c r="P13" s="194" t="s">
        <v>51</v>
      </c>
      <c r="Q13" s="194" t="s">
        <v>52</v>
      </c>
      <c r="R13" s="194" t="s">
        <v>53</v>
      </c>
      <c r="S13" s="194" t="s">
        <v>142</v>
      </c>
      <c r="T13" s="195" t="s">
        <v>143</v>
      </c>
      <c r="U13" s="196" t="s">
        <v>144</v>
      </c>
      <c r="V13" s="197" t="s">
        <v>145</v>
      </c>
    </row>
    <row r="14" spans="1:32" s="207" customFormat="1" x14ac:dyDescent="0.25">
      <c r="A14" s="198"/>
      <c r="B14" s="198"/>
      <c r="C14" s="198"/>
      <c r="D14" s="99"/>
      <c r="E14" s="99"/>
      <c r="F14" s="100"/>
      <c r="G14" s="199"/>
      <c r="H14" s="199"/>
      <c r="I14" s="200"/>
      <c r="J14" s="201"/>
      <c r="K14" s="202" t="str">
        <f>IF(ISBLANK($J14),"0,00",IF($G14="Stunden",VLOOKUP($J14,'Grundlage UN-Lohn'!$M$9:$R$13,2),IF($G14="Monat",VLOOKUP($J14,'Grundlage UN-Lohn'!$M$2:$R$6,2),"0,00")))</f>
        <v>0,00</v>
      </c>
      <c r="L14" s="203"/>
      <c r="M14" s="203"/>
      <c r="N14" s="203"/>
      <c r="O14" s="203"/>
      <c r="P14" s="204" t="str">
        <f>IF(ISBLANK($J14),"0,00",IF(AND($G14="Stunden",$L14="Ja"),VLOOKUP($J14,'Grundlage UN-Lohn'!$M$9:$R$13,3),IF(AND($G14="Monat",$L14="Ja"),VLOOKUP($J14,'Grundlage UN-Lohn'!$M$2:$R$6,3),"0,00")))</f>
        <v>0,00</v>
      </c>
      <c r="Q14" s="204" t="str">
        <f>IF(ISBLANK($J14),"0,00",IF(AND($G14="Stunden",$M14="Ja"),VLOOKUP($J14,'Grundlage UN-Lohn'!$M$9:$R$13,4),IF(AND($G14="Monat",$M14="Ja"),VLOOKUP($J14,'Grundlage UN-Lohn'!$M$2:$R$6,4),"0,00")))</f>
        <v>0,00</v>
      </c>
      <c r="R14" s="204" t="str">
        <f>IF(ISBLANK($J14),"0,00",IF(AND($G14="Stunden",$N14="Ja"),VLOOKUP($J14,'Grundlage UN-Lohn'!$M$9:$R$13,5),IF(AND($G14="Monat",$N14="Ja"),VLOOKUP($J14,'Grundlage UN-Lohn'!$M$2:$R$6,5),"0,00")))</f>
        <v>0,00</v>
      </c>
      <c r="S14" s="204" t="str">
        <f>IF(ISBLANK($J14),"0,00",IF(AND($G14="Stunden",$O14="Ja"),VLOOKUP($J14,'Grundlage UN-Lohn'!$M$9:$R$13,6),IF(AND($G14="Monat",$O14="Ja"),VLOOKUP($J14,'Grundlage UN-Lohn'!$M$2:$R$6,6),"0,00")))</f>
        <v>0,00</v>
      </c>
      <c r="T14" s="106">
        <f>IF(AND(L14="Nein",M14="Nein",N14="Nein",O14="Nein"),K14,ROUND(K14+(SUM(P14:S14)),0))</f>
        <v>0</v>
      </c>
      <c r="U14" s="205">
        <f t="shared" ref="U14:U30" si="0">IF(G14=0,0,IF(G14="Stunden",T14*I14,IF(G14="Monat",T14*H14)))</f>
        <v>0</v>
      </c>
      <c r="V14" s="206"/>
    </row>
    <row r="15" spans="1:32" s="207" customFormat="1" x14ac:dyDescent="0.25">
      <c r="A15" s="198"/>
      <c r="B15" s="198"/>
      <c r="C15" s="198"/>
      <c r="D15" s="99"/>
      <c r="E15" s="99"/>
      <c r="F15" s="100"/>
      <c r="G15" s="199"/>
      <c r="H15" s="199"/>
      <c r="I15" s="200"/>
      <c r="J15" s="201"/>
      <c r="K15" s="202" t="str">
        <f>IF(ISBLANK($J15),"0,00",IF($G15="Stunden",VLOOKUP($J15,'Grundlage UN-Lohn'!$M$9:$R$13,2),IF($G15="Monat",VLOOKUP($J15,'Grundlage UN-Lohn'!$M$2:$R$6,2),"0,00")))</f>
        <v>0,00</v>
      </c>
      <c r="L15" s="203"/>
      <c r="M15" s="203"/>
      <c r="N15" s="203"/>
      <c r="O15" s="203"/>
      <c r="P15" s="204" t="str">
        <f>IF(ISBLANK($J15),"0,00",IF(AND($G15="Stunden",$L15="Ja"),VLOOKUP($J15,'Grundlage UN-Lohn'!$M$9:$R$13,3),IF(AND($G15="Monat",$L15="Ja"),VLOOKUP($J15,'Grundlage UN-Lohn'!$M$2:$R$6,3),"0,00")))</f>
        <v>0,00</v>
      </c>
      <c r="Q15" s="204" t="str">
        <f>IF(ISBLANK($J15),"0,00",IF(AND($G15="Stunden",$M15="Ja"),VLOOKUP($J15,'Grundlage UN-Lohn'!$M$9:$R$13,4),IF(AND($G15="Monat",$M15="Ja"),VLOOKUP($J15,'Grundlage UN-Lohn'!$M$2:$R$6,4),"0,00")))</f>
        <v>0,00</v>
      </c>
      <c r="R15" s="204" t="str">
        <f>IF(ISBLANK($J15),"0,00",IF(AND($G15="Stunden",$N15="Ja"),VLOOKUP($J15,'Grundlage UN-Lohn'!$M$9:$R$13,5),IF(AND($G15="Monat",$N15="Ja"),VLOOKUP($J15,'Grundlage UN-Lohn'!$M$2:$R$6,5),"0,00")))</f>
        <v>0,00</v>
      </c>
      <c r="S15" s="204" t="str">
        <f>IF(ISBLANK($J15),"0,00",IF(AND($G15="Stunden",$O15="Ja"),VLOOKUP($J15,'Grundlage UN-Lohn'!$M$9:$R$13,6),IF(AND($G15="Monat",$O15="Ja"),VLOOKUP($J15,'Grundlage UN-Lohn'!$M$2:$R$6,6),"0,00")))</f>
        <v>0,00</v>
      </c>
      <c r="T15" s="106">
        <f>IF(AND(L15="Nein",M15="Nein",N15="Nein",O15="Nein"),K15,ROUND(K15+(SUM(P15:S15)),0))</f>
        <v>0</v>
      </c>
      <c r="U15" s="205">
        <f t="shared" si="0"/>
        <v>0</v>
      </c>
      <c r="V15" s="206"/>
    </row>
    <row r="16" spans="1:32" s="207" customFormat="1" x14ac:dyDescent="0.25">
      <c r="A16" s="198"/>
      <c r="B16" s="198"/>
      <c r="C16" s="198"/>
      <c r="D16" s="99"/>
      <c r="E16" s="99"/>
      <c r="F16" s="100"/>
      <c r="G16" s="199"/>
      <c r="H16" s="199"/>
      <c r="I16" s="200"/>
      <c r="J16" s="201"/>
      <c r="K16" s="202" t="str">
        <f>IF(ISBLANK($J16),"0,00",IF($G16="Stunden",VLOOKUP($J16,'Grundlage UN-Lohn'!$M$9:$R$13,2),IF($G16="Monat",VLOOKUP($J16,'Grundlage UN-Lohn'!$M$2:$R$6,2),"0,00")))</f>
        <v>0,00</v>
      </c>
      <c r="L16" s="203"/>
      <c r="M16" s="203"/>
      <c r="N16" s="203"/>
      <c r="O16" s="203"/>
      <c r="P16" s="204" t="str">
        <f>IF(ISBLANK($J16),"0,00",IF(AND($G16="Stunden",$L16="Ja"),VLOOKUP($J16,'Grundlage UN-Lohn'!$M$9:$R$13,3),IF(AND($G16="Monat",$L16="Ja"),VLOOKUP($J16,'Grundlage UN-Lohn'!$M$2:$R$6,3),"0,00")))</f>
        <v>0,00</v>
      </c>
      <c r="Q16" s="204" t="str">
        <f>IF(ISBLANK($J16),"0,00",IF(AND($G16="Stunden",$M16="Ja"),VLOOKUP($J16,'Grundlage UN-Lohn'!$M$9:$R$13,4),IF(AND($G16="Monat",$M16="Ja"),VLOOKUP($J16,'Grundlage UN-Lohn'!$M$2:$R$6,4),"0,00")))</f>
        <v>0,00</v>
      </c>
      <c r="R16" s="204" t="str">
        <f>IF(ISBLANK($J16),"0,00",IF(AND($G16="Stunden",$N16="Ja"),VLOOKUP($J16,'Grundlage UN-Lohn'!$M$9:$R$13,5),IF(AND($G16="Monat",$N16="Ja"),VLOOKUP($J16,'Grundlage UN-Lohn'!$M$2:$R$6,5),"0,00")))</f>
        <v>0,00</v>
      </c>
      <c r="S16" s="204" t="str">
        <f>IF(ISBLANK($J16),"0,00",IF(AND($G16="Stunden",$O16="Ja"),VLOOKUP($J16,'Grundlage UN-Lohn'!$M$9:$R$13,6),IF(AND($G16="Monat",$O16="Ja"),VLOOKUP($J16,'Grundlage UN-Lohn'!$M$2:$R$6,6),"0,00")))</f>
        <v>0,00</v>
      </c>
      <c r="T16" s="106">
        <f>IF(AND(L16="Nein",M16="Nein",N16="Nein",O16="Nein"),K16,ROUND(K16+(SUM(P16:S16)),0))</f>
        <v>0</v>
      </c>
      <c r="U16" s="205">
        <f t="shared" si="0"/>
        <v>0</v>
      </c>
      <c r="V16" s="206"/>
    </row>
    <row r="17" spans="1:24" s="207" customFormat="1" x14ac:dyDescent="0.25">
      <c r="A17" s="198"/>
      <c r="B17" s="198"/>
      <c r="C17" s="198"/>
      <c r="D17" s="99"/>
      <c r="E17" s="99"/>
      <c r="F17" s="100"/>
      <c r="G17" s="199"/>
      <c r="H17" s="199"/>
      <c r="I17" s="200"/>
      <c r="J17" s="201"/>
      <c r="K17" s="202" t="str">
        <f>IF(ISBLANK($J17),"0,00",IF($G17="Stunden",VLOOKUP($J17,'Grundlage UN-Lohn'!$M$9:$R$13,2),IF($G17="Monat",VLOOKUP($J17,'Grundlage UN-Lohn'!$M$2:$R$6,2),"0,00")))</f>
        <v>0,00</v>
      </c>
      <c r="L17" s="203"/>
      <c r="M17" s="203"/>
      <c r="N17" s="203"/>
      <c r="O17" s="203"/>
      <c r="P17" s="204" t="str">
        <f>IF(ISBLANK($J17),"0,00",IF(AND($G17="Stunden",$L17="Ja"),VLOOKUP($J17,'Grundlage UN-Lohn'!$M$9:$R$13,3),IF(AND($G17="Monat",$L17="Ja"),VLOOKUP($J17,'Grundlage UN-Lohn'!$M$2:$R$6,3),"0,00")))</f>
        <v>0,00</v>
      </c>
      <c r="Q17" s="204" t="str">
        <f>IF(ISBLANK($J17),"0,00",IF(AND($G17="Stunden",$M17="Ja"),VLOOKUP($J17,'Grundlage UN-Lohn'!$M$9:$R$13,4),IF(AND($G17="Monat",$M17="Ja"),VLOOKUP($J17,'Grundlage UN-Lohn'!$M$2:$R$6,4),"0,00")))</f>
        <v>0,00</v>
      </c>
      <c r="R17" s="204" t="str">
        <f>IF(ISBLANK($J17),"0,00",IF(AND($G17="Stunden",$N17="Ja"),VLOOKUP($J17,'Grundlage UN-Lohn'!$M$9:$R$13,5),IF(AND($G17="Monat",$N17="Ja"),VLOOKUP($J17,'Grundlage UN-Lohn'!$M$2:$R$6,5),"0,00")))</f>
        <v>0,00</v>
      </c>
      <c r="S17" s="204" t="str">
        <f>IF(ISBLANK($J17),"0,00",IF(AND($G17="Stunden",$O17="Ja"),VLOOKUP($J17,'Grundlage UN-Lohn'!$M$9:$R$13,6),IF(AND($G17="Monat",$O17="Ja"),VLOOKUP($J17,'Grundlage UN-Lohn'!$M$2:$R$6,6),"0,00")))</f>
        <v>0,00</v>
      </c>
      <c r="T17" s="106">
        <f t="shared" ref="T17:T30" si="1">IF(AND(L17="Nein",M17="Nein",N17="Nein",O17="Nein"),K17,ROUND(K17+(SUM(P17:S17)),0))</f>
        <v>0</v>
      </c>
      <c r="U17" s="205">
        <f t="shared" si="0"/>
        <v>0</v>
      </c>
      <c r="V17" s="206"/>
    </row>
    <row r="18" spans="1:24" s="207" customFormat="1" x14ac:dyDescent="0.25">
      <c r="A18" s="198"/>
      <c r="B18" s="198"/>
      <c r="C18" s="198"/>
      <c r="D18" s="99"/>
      <c r="E18" s="99"/>
      <c r="F18" s="100"/>
      <c r="G18" s="199"/>
      <c r="H18" s="199"/>
      <c r="I18" s="200"/>
      <c r="J18" s="201"/>
      <c r="K18" s="202" t="str">
        <f>IF(ISBLANK($J18),"0,00",IF($G18="Stunden",VLOOKUP($J18,'Grundlage UN-Lohn'!$M$9:$R$13,2),IF($G18="Monat",VLOOKUP($J18,'Grundlage UN-Lohn'!$M$2:$R$6,2),"0,00")))</f>
        <v>0,00</v>
      </c>
      <c r="L18" s="203"/>
      <c r="M18" s="203"/>
      <c r="N18" s="203"/>
      <c r="O18" s="203"/>
      <c r="P18" s="204" t="str">
        <f>IF(ISBLANK($J18),"0,00",IF(AND($G18="Stunden",$L18="Ja"),VLOOKUP($J18,'Grundlage UN-Lohn'!$M$9:$R$13,3),IF(AND($G18="Monat",$L18="Ja"),VLOOKUP($J18,'Grundlage UN-Lohn'!$M$2:$R$6,3),"0,00")))</f>
        <v>0,00</v>
      </c>
      <c r="Q18" s="204" t="str">
        <f>IF(ISBLANK($J18),"0,00",IF(AND($G18="Stunden",$M18="Ja"),VLOOKUP($J18,'Grundlage UN-Lohn'!$M$9:$R$13,4),IF(AND($G18="Monat",$M18="Ja"),VLOOKUP($J18,'Grundlage UN-Lohn'!$M$2:$R$6,4),"0,00")))</f>
        <v>0,00</v>
      </c>
      <c r="R18" s="204" t="str">
        <f>IF(ISBLANK($J18),"0,00",IF(AND($G18="Stunden",$N18="Ja"),VLOOKUP($J18,'Grundlage UN-Lohn'!$M$9:$R$13,5),IF(AND($G18="Monat",$N18="Ja"),VLOOKUP($J18,'Grundlage UN-Lohn'!$M$2:$R$6,5),"0,00")))</f>
        <v>0,00</v>
      </c>
      <c r="S18" s="204" t="str">
        <f>IF(ISBLANK($J18),"0,00",IF(AND($G18="Stunden",$O18="Ja"),VLOOKUP($J18,'Grundlage UN-Lohn'!$M$9:$R$13,6),IF(AND($G18="Monat",$O18="Ja"),VLOOKUP($J18,'Grundlage UN-Lohn'!$M$2:$R$6,6),"0,00")))</f>
        <v>0,00</v>
      </c>
      <c r="T18" s="106">
        <f t="shared" si="1"/>
        <v>0</v>
      </c>
      <c r="U18" s="205">
        <f t="shared" si="0"/>
        <v>0</v>
      </c>
      <c r="V18" s="206"/>
    </row>
    <row r="19" spans="1:24" s="207" customFormat="1" x14ac:dyDescent="0.25">
      <c r="A19" s="198"/>
      <c r="B19" s="198"/>
      <c r="C19" s="198"/>
      <c r="D19" s="99"/>
      <c r="E19" s="99"/>
      <c r="F19" s="99"/>
      <c r="G19" s="199"/>
      <c r="H19" s="199"/>
      <c r="I19" s="200"/>
      <c r="J19" s="201"/>
      <c r="K19" s="202" t="str">
        <f>IF(ISBLANK($J19),"0,00",IF($G19="Stunden",VLOOKUP($J19,'Grundlage UN-Lohn'!$M$9:$R$13,2),IF($G19="Monat",VLOOKUP($J19,'Grundlage UN-Lohn'!$M$2:$R$6,2),"0,00")))</f>
        <v>0,00</v>
      </c>
      <c r="L19" s="203"/>
      <c r="M19" s="203"/>
      <c r="N19" s="203"/>
      <c r="O19" s="203"/>
      <c r="P19" s="204" t="str">
        <f>IF(ISBLANK($J19),"0,00",IF(AND($G19="Stunden",$L19="Ja"),VLOOKUP($J19,'Grundlage UN-Lohn'!$M$9:$R$13,3),IF(AND($G19="Monat",$L19="Ja"),VLOOKUP($J19,'Grundlage UN-Lohn'!$M$2:$R$6,3),"0,00")))</f>
        <v>0,00</v>
      </c>
      <c r="Q19" s="204" t="str">
        <f>IF(ISBLANK($J19),"0,00",IF(AND($G19="Stunden",$M19="Ja"),VLOOKUP($J19,'Grundlage UN-Lohn'!$M$9:$R$13,4),IF(AND($G19="Monat",$M19="Ja"),VLOOKUP($J19,'Grundlage UN-Lohn'!$M$2:$R$6,4),"0,00")))</f>
        <v>0,00</v>
      </c>
      <c r="R19" s="204" t="str">
        <f>IF(ISBLANK($J19),"0,00",IF(AND($G19="Stunden",$N19="Ja"),VLOOKUP($J19,'Grundlage UN-Lohn'!$M$9:$R$13,5),IF(AND($G19="Monat",$N19="Ja"),VLOOKUP($J19,'Grundlage UN-Lohn'!$M$2:$R$6,5),"0,00")))</f>
        <v>0,00</v>
      </c>
      <c r="S19" s="204" t="str">
        <f>IF(ISBLANK($J19),"0,00",IF(AND($G19="Stunden",$O19="Ja"),VLOOKUP($J19,'Grundlage UN-Lohn'!$M$9:$R$13,6),IF(AND($G19="Monat",$O19="Ja"),VLOOKUP($J19,'Grundlage UN-Lohn'!$M$2:$R$6,6),"0,00")))</f>
        <v>0,00</v>
      </c>
      <c r="T19" s="106">
        <f t="shared" si="1"/>
        <v>0</v>
      </c>
      <c r="U19" s="205">
        <f t="shared" si="0"/>
        <v>0</v>
      </c>
      <c r="V19" s="206"/>
    </row>
    <row r="20" spans="1:24" s="207" customFormat="1" x14ac:dyDescent="0.25">
      <c r="A20" s="198"/>
      <c r="B20" s="198"/>
      <c r="C20" s="198"/>
      <c r="D20" s="99"/>
      <c r="E20" s="99"/>
      <c r="F20" s="99"/>
      <c r="G20" s="199"/>
      <c r="H20" s="199"/>
      <c r="I20" s="200"/>
      <c r="J20" s="201"/>
      <c r="K20" s="202" t="str">
        <f>IF(ISBLANK($J20),"0,00",IF($G20="Stunden",VLOOKUP($J20,'Grundlage UN-Lohn'!$M$9:$R$13,2),IF($G20="Monat",VLOOKUP($J20,'Grundlage UN-Lohn'!$M$2:$R$6,2),"0,00")))</f>
        <v>0,00</v>
      </c>
      <c r="L20" s="203"/>
      <c r="M20" s="203"/>
      <c r="N20" s="203"/>
      <c r="O20" s="203"/>
      <c r="P20" s="204" t="str">
        <f>IF(ISBLANK($J20),"0,00",IF(AND($G20="Stunden",$L20="Ja"),VLOOKUP($J20,'Grundlage UN-Lohn'!$M$9:$R$13,3),IF(AND($G20="Monat",$L20="Ja"),VLOOKUP($J20,'Grundlage UN-Lohn'!$M$2:$R$6,3),"0,00")))</f>
        <v>0,00</v>
      </c>
      <c r="Q20" s="204" t="str">
        <f>IF(ISBLANK($J20),"0,00",IF(AND($G20="Stunden",$M20="Ja"),VLOOKUP($J20,'Grundlage UN-Lohn'!$M$9:$R$13,4),IF(AND($G20="Monat",$M20="Ja"),VLOOKUP($J20,'Grundlage UN-Lohn'!$M$2:$R$6,4),"0,00")))</f>
        <v>0,00</v>
      </c>
      <c r="R20" s="204" t="str">
        <f>IF(ISBLANK($J20),"0,00",IF(AND($G20="Stunden",$N20="Ja"),VLOOKUP($J20,'Grundlage UN-Lohn'!$M$9:$R$13,5),IF(AND($G20="Monat",$N20="Ja"),VLOOKUP($J20,'Grundlage UN-Lohn'!$M$2:$R$6,5),"0,00")))</f>
        <v>0,00</v>
      </c>
      <c r="S20" s="204" t="str">
        <f>IF(ISBLANK($J20),"0,00",IF(AND($G20="Stunden",$O20="Ja"),VLOOKUP($J20,'Grundlage UN-Lohn'!$M$9:$R$13,6),IF(AND($G20="Monat",$O20="Ja"),VLOOKUP($J20,'Grundlage UN-Lohn'!$M$2:$R$6,6),"0,00")))</f>
        <v>0,00</v>
      </c>
      <c r="T20" s="106">
        <f t="shared" si="1"/>
        <v>0</v>
      </c>
      <c r="U20" s="205">
        <f t="shared" si="0"/>
        <v>0</v>
      </c>
      <c r="V20" s="206"/>
    </row>
    <row r="21" spans="1:24" s="207" customFormat="1" x14ac:dyDescent="0.25">
      <c r="A21" s="198"/>
      <c r="B21" s="198"/>
      <c r="C21" s="198"/>
      <c r="D21" s="99"/>
      <c r="E21" s="99"/>
      <c r="F21" s="99"/>
      <c r="G21" s="199"/>
      <c r="H21" s="199"/>
      <c r="I21" s="200"/>
      <c r="J21" s="201"/>
      <c r="K21" s="202" t="str">
        <f>IF(ISBLANK($J21),"0,00",IF($G21="Stunden",VLOOKUP($J21,'Grundlage UN-Lohn'!$M$9:$R$13,2),IF($G21="Monat",VLOOKUP($J21,'Grundlage UN-Lohn'!$M$2:$R$6,2),"0,00")))</f>
        <v>0,00</v>
      </c>
      <c r="L21" s="203"/>
      <c r="M21" s="203"/>
      <c r="N21" s="203"/>
      <c r="O21" s="203"/>
      <c r="P21" s="204" t="str">
        <f>IF(ISBLANK($J21),"0,00",IF(AND($G21="Stunden",$L21="Ja"),VLOOKUP($J21,'Grundlage UN-Lohn'!$M$9:$R$13,3),IF(AND($G21="Monat",$L21="Ja"),VLOOKUP($J21,'Grundlage UN-Lohn'!$M$2:$R$6,3),"0,00")))</f>
        <v>0,00</v>
      </c>
      <c r="Q21" s="204" t="str">
        <f>IF(ISBLANK($J21),"0,00",IF(AND($G21="Stunden",$M21="Ja"),VLOOKUP($J21,'Grundlage UN-Lohn'!$M$9:$R$13,4),IF(AND($G21="Monat",$M21="Ja"),VLOOKUP($J21,'Grundlage UN-Lohn'!$M$2:$R$6,4),"0,00")))</f>
        <v>0,00</v>
      </c>
      <c r="R21" s="204" t="str">
        <f>IF(ISBLANK($J21),"0,00",IF(AND($G21="Stunden",$N21="Ja"),VLOOKUP($J21,'Grundlage UN-Lohn'!$M$9:$R$13,5),IF(AND($G21="Monat",$N21="Ja"),VLOOKUP($J21,'Grundlage UN-Lohn'!$M$2:$R$6,5),"0,00")))</f>
        <v>0,00</v>
      </c>
      <c r="S21" s="204" t="str">
        <f>IF(ISBLANK($J21),"0,00",IF(AND($G21="Stunden",$O21="Ja"),VLOOKUP($J21,'Grundlage UN-Lohn'!$M$9:$R$13,6),IF(AND($G21="Monat",$O21="Ja"),VLOOKUP($J21,'Grundlage UN-Lohn'!$M$2:$R$6,6),"0,00")))</f>
        <v>0,00</v>
      </c>
      <c r="T21" s="106">
        <f t="shared" si="1"/>
        <v>0</v>
      </c>
      <c r="U21" s="205">
        <f t="shared" si="0"/>
        <v>0</v>
      </c>
      <c r="V21" s="206"/>
    </row>
    <row r="22" spans="1:24" s="207" customFormat="1" x14ac:dyDescent="0.25">
      <c r="A22" s="198"/>
      <c r="B22" s="198"/>
      <c r="C22" s="198"/>
      <c r="D22" s="99"/>
      <c r="E22" s="99"/>
      <c r="F22" s="99"/>
      <c r="G22" s="199"/>
      <c r="H22" s="199"/>
      <c r="I22" s="200"/>
      <c r="J22" s="201"/>
      <c r="K22" s="202" t="str">
        <f>IF(ISBLANK($J22),"0,00",IF($G22="Stunden",VLOOKUP($J22,'Grundlage UN-Lohn'!$M$9:$R$13,2),IF($G22="Monat",VLOOKUP($J22,'Grundlage UN-Lohn'!$M$2:$R$6,2),"0,00")))</f>
        <v>0,00</v>
      </c>
      <c r="L22" s="203"/>
      <c r="M22" s="203"/>
      <c r="N22" s="203"/>
      <c r="O22" s="203"/>
      <c r="P22" s="204" t="str">
        <f>IF(ISBLANK($J22),"0,00",IF(AND($G22="Stunden",$L22="Ja"),VLOOKUP($J22,'Grundlage UN-Lohn'!$M$9:$R$13,3),IF(AND($G22="Monat",$L22="Ja"),VLOOKUP($J22,'Grundlage UN-Lohn'!$M$2:$R$6,3),"0,00")))</f>
        <v>0,00</v>
      </c>
      <c r="Q22" s="204" t="str">
        <f>IF(ISBLANK($J22),"0,00",IF(AND($G22="Stunden",$M22="Ja"),VLOOKUP($J22,'Grundlage UN-Lohn'!$M$9:$R$13,4),IF(AND($G22="Monat",$M22="Ja"),VLOOKUP($J22,'Grundlage UN-Lohn'!$M$2:$R$6,4),"0,00")))</f>
        <v>0,00</v>
      </c>
      <c r="R22" s="204" t="str">
        <f>IF(ISBLANK($J22),"0,00",IF(AND($G22="Stunden",$N22="Ja"),VLOOKUP($J22,'Grundlage UN-Lohn'!$M$9:$R$13,5),IF(AND($G22="Monat",$N22="Ja"),VLOOKUP($J22,'Grundlage UN-Lohn'!$M$2:$R$6,5),"0,00")))</f>
        <v>0,00</v>
      </c>
      <c r="S22" s="204" t="str">
        <f>IF(ISBLANK($J22),"0,00",IF(AND($G22="Stunden",$O22="Ja"),VLOOKUP($J22,'Grundlage UN-Lohn'!$M$9:$R$13,6),IF(AND($G22="Monat",$O22="Ja"),VLOOKUP($J22,'Grundlage UN-Lohn'!$M$2:$R$6,6),"0,00")))</f>
        <v>0,00</v>
      </c>
      <c r="T22" s="106">
        <f t="shared" si="1"/>
        <v>0</v>
      </c>
      <c r="U22" s="205">
        <f t="shared" si="0"/>
        <v>0</v>
      </c>
      <c r="V22" s="206"/>
    </row>
    <row r="23" spans="1:24" s="207" customFormat="1" x14ac:dyDescent="0.25">
      <c r="A23" s="198"/>
      <c r="B23" s="198"/>
      <c r="C23" s="198"/>
      <c r="D23" s="99"/>
      <c r="E23" s="99"/>
      <c r="F23" s="99"/>
      <c r="G23" s="199"/>
      <c r="H23" s="199"/>
      <c r="I23" s="200"/>
      <c r="J23" s="201"/>
      <c r="K23" s="202" t="str">
        <f>IF(ISBLANK($J23),"0,00",IF($G23="Stunden",VLOOKUP($J23,'Grundlage UN-Lohn'!$M$9:$R$13,2),IF($G23="Monat",VLOOKUP($J23,'Grundlage UN-Lohn'!$M$2:$R$6,2),"0,00")))</f>
        <v>0,00</v>
      </c>
      <c r="L23" s="203"/>
      <c r="M23" s="203"/>
      <c r="N23" s="203"/>
      <c r="O23" s="203"/>
      <c r="P23" s="204" t="str">
        <f>IF(ISBLANK($J23),"0,00",IF(AND($G23="Stunden",$L23="Ja"),VLOOKUP($J23,'Grundlage UN-Lohn'!$M$9:$R$13,3),IF(AND($G23="Monat",$L23="Ja"),VLOOKUP($J23,'Grundlage UN-Lohn'!$M$2:$R$6,3),"0,00")))</f>
        <v>0,00</v>
      </c>
      <c r="Q23" s="204" t="str">
        <f>IF(ISBLANK($J23),"0,00",IF(AND($G23="Stunden",$M23="Ja"),VLOOKUP($J23,'Grundlage UN-Lohn'!$M$9:$R$13,4),IF(AND($G23="Monat",$M23="Ja"),VLOOKUP($J23,'Grundlage UN-Lohn'!$M$2:$R$6,4),"0,00")))</f>
        <v>0,00</v>
      </c>
      <c r="R23" s="204" t="str">
        <f>IF(ISBLANK($J23),"0,00",IF(AND($G23="Stunden",$N23="Ja"),VLOOKUP($J23,'Grundlage UN-Lohn'!$M$9:$R$13,5),IF(AND($G23="Monat",$N23="Ja"),VLOOKUP($J23,'Grundlage UN-Lohn'!$M$2:$R$6,5),"0,00")))</f>
        <v>0,00</v>
      </c>
      <c r="S23" s="204" t="str">
        <f>IF(ISBLANK($J23),"0,00",IF(AND($G23="Stunden",$O23="Ja"),VLOOKUP($J23,'Grundlage UN-Lohn'!$M$9:$R$13,6),IF(AND($G23="Monat",$O23="Ja"),VLOOKUP($J23,'Grundlage UN-Lohn'!$M$2:$R$6,6),"0,00")))</f>
        <v>0,00</v>
      </c>
      <c r="T23" s="106">
        <f t="shared" si="1"/>
        <v>0</v>
      </c>
      <c r="U23" s="205">
        <f t="shared" si="0"/>
        <v>0</v>
      </c>
      <c r="V23" s="206"/>
    </row>
    <row r="24" spans="1:24" s="207" customFormat="1" x14ac:dyDescent="0.25">
      <c r="A24" s="198"/>
      <c r="B24" s="198"/>
      <c r="C24" s="198"/>
      <c r="D24" s="99"/>
      <c r="E24" s="99"/>
      <c r="F24" s="99"/>
      <c r="G24" s="199"/>
      <c r="H24" s="199"/>
      <c r="I24" s="200"/>
      <c r="J24" s="201"/>
      <c r="K24" s="202" t="str">
        <f>IF(ISBLANK($J24),"0,00",IF($G24="Stunden",VLOOKUP($J24,'Grundlage UN-Lohn'!$M$9:$R$13,2),IF($G24="Monat",VLOOKUP($J24,'Grundlage UN-Lohn'!$M$2:$R$6,2),"0,00")))</f>
        <v>0,00</v>
      </c>
      <c r="L24" s="203"/>
      <c r="M24" s="203"/>
      <c r="N24" s="203"/>
      <c r="O24" s="203"/>
      <c r="P24" s="204" t="str">
        <f>IF(ISBLANK($J24),"0,00",IF(AND($G24="Stunden",$L24="Ja"),VLOOKUP($J24,'Grundlage UN-Lohn'!$M$9:$R$13,3),IF(AND($G24="Monat",$L24="Ja"),VLOOKUP($J24,'Grundlage UN-Lohn'!$M$2:$R$6,3),"0,00")))</f>
        <v>0,00</v>
      </c>
      <c r="Q24" s="204" t="str">
        <f>IF(ISBLANK($J24),"0,00",IF(AND($G24="Stunden",$M24="Ja"),VLOOKUP($J24,'Grundlage UN-Lohn'!$M$9:$R$13,4),IF(AND($G24="Monat",$M24="Ja"),VLOOKUP($J24,'Grundlage UN-Lohn'!$M$2:$R$6,4),"0,00")))</f>
        <v>0,00</v>
      </c>
      <c r="R24" s="204" t="str">
        <f>IF(ISBLANK($J24),"0,00",IF(AND($G24="Stunden",$N24="Ja"),VLOOKUP($J24,'Grundlage UN-Lohn'!$M$9:$R$13,5),IF(AND($G24="Monat",$N24="Ja"),VLOOKUP($J24,'Grundlage UN-Lohn'!$M$2:$R$6,5),"0,00")))</f>
        <v>0,00</v>
      </c>
      <c r="S24" s="204" t="str">
        <f>IF(ISBLANK($J24),"0,00",IF(AND($G24="Stunden",$O24="Ja"),VLOOKUP($J24,'Grundlage UN-Lohn'!$M$9:$R$13,6),IF(AND($G24="Monat",$O24="Ja"),VLOOKUP($J24,'Grundlage UN-Lohn'!$M$2:$R$6,6),"0,00")))</f>
        <v>0,00</v>
      </c>
      <c r="T24" s="106">
        <f t="shared" si="1"/>
        <v>0</v>
      </c>
      <c r="U24" s="205">
        <f t="shared" si="0"/>
        <v>0</v>
      </c>
      <c r="V24" s="206"/>
    </row>
    <row r="25" spans="1:24" s="207" customFormat="1" x14ac:dyDescent="0.25">
      <c r="A25" s="198"/>
      <c r="B25" s="198"/>
      <c r="C25" s="198"/>
      <c r="D25" s="99"/>
      <c r="E25" s="99"/>
      <c r="F25" s="99"/>
      <c r="G25" s="199"/>
      <c r="H25" s="199"/>
      <c r="I25" s="200"/>
      <c r="J25" s="201"/>
      <c r="K25" s="202" t="str">
        <f>IF(ISBLANK($J25),"0,00",IF($G25="Stunden",VLOOKUP($J25,'Grundlage UN-Lohn'!$M$9:$R$13,2),IF($G25="Monat",VLOOKUP($J25,'Grundlage UN-Lohn'!$M$2:$R$6,2),"0,00")))</f>
        <v>0,00</v>
      </c>
      <c r="L25" s="203"/>
      <c r="M25" s="203"/>
      <c r="N25" s="203"/>
      <c r="O25" s="203"/>
      <c r="P25" s="204" t="str">
        <f>IF(ISBLANK($J25),"0,00",IF(AND($G25="Stunden",$L25="Ja"),VLOOKUP($J25,'Grundlage UN-Lohn'!$M$9:$R$13,3),IF(AND($G25="Monat",$L25="Ja"),VLOOKUP($J25,'Grundlage UN-Lohn'!$M$2:$R$6,3),"0,00")))</f>
        <v>0,00</v>
      </c>
      <c r="Q25" s="204" t="str">
        <f>IF(ISBLANK($J25),"0,00",IF(AND($G25="Stunden",$M25="Ja"),VLOOKUP($J25,'Grundlage UN-Lohn'!$M$9:$R$13,4),IF(AND($G25="Monat",$M25="Ja"),VLOOKUP($J25,'Grundlage UN-Lohn'!$M$2:$R$6,4),"0,00")))</f>
        <v>0,00</v>
      </c>
      <c r="R25" s="204" t="str">
        <f>IF(ISBLANK($J25),"0,00",IF(AND($G25="Stunden",$N25="Ja"),VLOOKUP($J25,'Grundlage UN-Lohn'!$M$9:$R$13,5),IF(AND($G25="Monat",$N25="Ja"),VLOOKUP($J25,'Grundlage UN-Lohn'!$M$2:$R$6,5),"0,00")))</f>
        <v>0,00</v>
      </c>
      <c r="S25" s="204" t="str">
        <f>IF(ISBLANK($J25),"0,00",IF(AND($G25="Stunden",$O25="Ja"),VLOOKUP($J25,'Grundlage UN-Lohn'!$M$9:$R$13,6),IF(AND($G25="Monat",$O25="Ja"),VLOOKUP($J25,'Grundlage UN-Lohn'!$M$2:$R$6,6),"0,00")))</f>
        <v>0,00</v>
      </c>
      <c r="T25" s="106">
        <f t="shared" si="1"/>
        <v>0</v>
      </c>
      <c r="U25" s="205">
        <f t="shared" si="0"/>
        <v>0</v>
      </c>
      <c r="V25" s="206"/>
    </row>
    <row r="26" spans="1:24" s="207" customFormat="1" x14ac:dyDescent="0.25">
      <c r="A26" s="198"/>
      <c r="B26" s="198"/>
      <c r="C26" s="198"/>
      <c r="D26" s="99"/>
      <c r="E26" s="99"/>
      <c r="F26" s="99"/>
      <c r="G26" s="199"/>
      <c r="H26" s="199"/>
      <c r="I26" s="200"/>
      <c r="J26" s="201"/>
      <c r="K26" s="202" t="str">
        <f>IF(ISBLANK($J26),"0,00",IF($G26="Stunden",VLOOKUP($J26,'Grundlage UN-Lohn'!$M$9:$R$13,2),IF($G26="Monat",VLOOKUP($J26,'Grundlage UN-Lohn'!$M$2:$R$6,2),"0,00")))</f>
        <v>0,00</v>
      </c>
      <c r="L26" s="203"/>
      <c r="M26" s="203"/>
      <c r="N26" s="203"/>
      <c r="O26" s="203"/>
      <c r="P26" s="204" t="str">
        <f>IF(ISBLANK($J26),"0,00",IF(AND($G26="Stunden",$L26="Ja"),VLOOKUP($J26,'Grundlage UN-Lohn'!$M$9:$R$13,3),IF(AND($G26="Monat",$L26="Ja"),VLOOKUP($J26,'Grundlage UN-Lohn'!$M$2:$R$6,3),"0,00")))</f>
        <v>0,00</v>
      </c>
      <c r="Q26" s="204" t="str">
        <f>IF(ISBLANK($J26),"0,00",IF(AND($G26="Stunden",$M26="Ja"),VLOOKUP($J26,'Grundlage UN-Lohn'!$M$9:$R$13,4),IF(AND($G26="Monat",$M26="Ja"),VLOOKUP($J26,'Grundlage UN-Lohn'!$M$2:$R$6,4),"0,00")))</f>
        <v>0,00</v>
      </c>
      <c r="R26" s="204" t="str">
        <f>IF(ISBLANK($J26),"0,00",IF(AND($G26="Stunden",$N26="Ja"),VLOOKUP($J26,'Grundlage UN-Lohn'!$M$9:$R$13,5),IF(AND($G26="Monat",$N26="Ja"),VLOOKUP($J26,'Grundlage UN-Lohn'!$M$2:$R$6,5),"0,00")))</f>
        <v>0,00</v>
      </c>
      <c r="S26" s="204" t="str">
        <f>IF(ISBLANK($J26),"0,00",IF(AND($G26="Stunden",$O26="Ja"),VLOOKUP($J26,'Grundlage UN-Lohn'!$M$9:$R$13,6),IF(AND($G26="Monat",$O26="Ja"),VLOOKUP($J26,'Grundlage UN-Lohn'!$M$2:$R$6,6),"0,00")))</f>
        <v>0,00</v>
      </c>
      <c r="T26" s="106">
        <f t="shared" si="1"/>
        <v>0</v>
      </c>
      <c r="U26" s="205">
        <f t="shared" si="0"/>
        <v>0</v>
      </c>
      <c r="V26" s="206"/>
    </row>
    <row r="27" spans="1:24" s="207" customFormat="1" x14ac:dyDescent="0.25">
      <c r="A27" s="198"/>
      <c r="B27" s="198"/>
      <c r="C27" s="198"/>
      <c r="D27" s="99"/>
      <c r="E27" s="99"/>
      <c r="F27" s="99"/>
      <c r="G27" s="199"/>
      <c r="H27" s="199"/>
      <c r="I27" s="200"/>
      <c r="J27" s="201"/>
      <c r="K27" s="202" t="str">
        <f>IF(ISBLANK($J27),"0,00",IF($G27="Stunden",VLOOKUP($J27,'Grundlage UN-Lohn'!$M$9:$R$13,2),IF($G27="Monat",VLOOKUP($J27,'Grundlage UN-Lohn'!$M$2:$R$6,2),"0,00")))</f>
        <v>0,00</v>
      </c>
      <c r="L27" s="203"/>
      <c r="M27" s="203"/>
      <c r="N27" s="203"/>
      <c r="O27" s="203"/>
      <c r="P27" s="204" t="str">
        <f>IF(ISBLANK($J27),"0,00",IF(AND($G27="Stunden",$L27="Ja"),VLOOKUP($J27,'Grundlage UN-Lohn'!$M$9:$R$13,3),IF(AND($G27="Monat",$L27="Ja"),VLOOKUP($J27,'Grundlage UN-Lohn'!$M$2:$R$6,3),"0,00")))</f>
        <v>0,00</v>
      </c>
      <c r="Q27" s="204" t="str">
        <f>IF(ISBLANK($J27),"0,00",IF(AND($G27="Stunden",$M27="Ja"),VLOOKUP($J27,'Grundlage UN-Lohn'!$M$9:$R$13,4),IF(AND($G27="Monat",$M27="Ja"),VLOOKUP($J27,'Grundlage UN-Lohn'!$M$2:$R$6,4),"0,00")))</f>
        <v>0,00</v>
      </c>
      <c r="R27" s="204" t="str">
        <f>IF(ISBLANK($J27),"0,00",IF(AND($G27="Stunden",$N27="Ja"),VLOOKUP($J27,'Grundlage UN-Lohn'!$M$9:$R$13,5),IF(AND($G27="Monat",$N27="Ja"),VLOOKUP($J27,'Grundlage UN-Lohn'!$M$2:$R$6,5),"0,00")))</f>
        <v>0,00</v>
      </c>
      <c r="S27" s="204" t="str">
        <f>IF(ISBLANK($J27),"0,00",IF(AND($G27="Stunden",$O27="Ja"),VLOOKUP($J27,'Grundlage UN-Lohn'!$M$9:$R$13,6),IF(AND($G27="Monat",$O27="Ja"),VLOOKUP($J27,'Grundlage UN-Lohn'!$M$2:$R$6,6),"0,00")))</f>
        <v>0,00</v>
      </c>
      <c r="T27" s="106">
        <f t="shared" si="1"/>
        <v>0</v>
      </c>
      <c r="U27" s="205">
        <f t="shared" si="0"/>
        <v>0</v>
      </c>
      <c r="V27" s="206"/>
    </row>
    <row r="28" spans="1:24" s="207" customFormat="1" x14ac:dyDescent="0.25">
      <c r="A28" s="198"/>
      <c r="B28" s="198"/>
      <c r="C28" s="198"/>
      <c r="D28" s="99"/>
      <c r="E28" s="99"/>
      <c r="F28" s="99"/>
      <c r="G28" s="199"/>
      <c r="H28" s="199"/>
      <c r="I28" s="200"/>
      <c r="J28" s="201"/>
      <c r="K28" s="202" t="str">
        <f>IF(ISBLANK($J28),"0,00",IF($G28="Stunden",VLOOKUP($J28,'Grundlage UN-Lohn'!$M$9:$R$13,2),IF($G28="Monat",VLOOKUP($J28,'Grundlage UN-Lohn'!$M$2:$R$6,2),"0,00")))</f>
        <v>0,00</v>
      </c>
      <c r="L28" s="203"/>
      <c r="M28" s="203"/>
      <c r="N28" s="203"/>
      <c r="O28" s="203"/>
      <c r="P28" s="204" t="str">
        <f>IF(ISBLANK($J28),"0,00",IF(AND($G28="Stunden",$L28="Ja"),VLOOKUP($J28,'Grundlage UN-Lohn'!$M$9:$R$13,3),IF(AND($G28="Monat",$L28="Ja"),VLOOKUP($J28,'Grundlage UN-Lohn'!$M$2:$R$6,3),"0,00")))</f>
        <v>0,00</v>
      </c>
      <c r="Q28" s="204" t="str">
        <f>IF(ISBLANK($J28),"0,00",IF(AND($G28="Stunden",$M28="Ja"),VLOOKUP($J28,'Grundlage UN-Lohn'!$M$9:$R$13,4),IF(AND($G28="Monat",$M28="Ja"),VLOOKUP($J28,'Grundlage UN-Lohn'!$M$2:$R$6,4),"0,00")))</f>
        <v>0,00</v>
      </c>
      <c r="R28" s="204" t="str">
        <f>IF(ISBLANK($J28),"0,00",IF(AND($G28="Stunden",$N28="Ja"),VLOOKUP($J28,'Grundlage UN-Lohn'!$M$9:$R$13,5),IF(AND($G28="Monat",$N28="Ja"),VLOOKUP($J28,'Grundlage UN-Lohn'!$M$2:$R$6,5),"0,00")))</f>
        <v>0,00</v>
      </c>
      <c r="S28" s="204" t="str">
        <f>IF(ISBLANK($J28),"0,00",IF(AND($G28="Stunden",$O28="Ja"),VLOOKUP($J28,'Grundlage UN-Lohn'!$M$9:$R$13,6),IF(AND($G28="Monat",$O28="Ja"),VLOOKUP($J28,'Grundlage UN-Lohn'!$M$2:$R$6,6),"0,00")))</f>
        <v>0,00</v>
      </c>
      <c r="T28" s="106">
        <f t="shared" si="1"/>
        <v>0</v>
      </c>
      <c r="U28" s="205">
        <f t="shared" si="0"/>
        <v>0</v>
      </c>
      <c r="V28" s="206"/>
    </row>
    <row r="29" spans="1:24" s="207" customFormat="1" x14ac:dyDescent="0.25">
      <c r="A29" s="198"/>
      <c r="B29" s="198"/>
      <c r="C29" s="198"/>
      <c r="D29" s="99"/>
      <c r="E29" s="99"/>
      <c r="F29" s="99"/>
      <c r="G29" s="199"/>
      <c r="H29" s="199"/>
      <c r="I29" s="200"/>
      <c r="J29" s="201"/>
      <c r="K29" s="202" t="str">
        <f>IF(ISBLANK($J29),"0,00",IF($G29="Stunden",VLOOKUP($J29,'Grundlage UN-Lohn'!$M$9:$R$13,2),IF($G29="Monat",VLOOKUP($J29,'Grundlage UN-Lohn'!$M$2:$R$6,2),"0,00")))</f>
        <v>0,00</v>
      </c>
      <c r="L29" s="203"/>
      <c r="M29" s="203"/>
      <c r="N29" s="203"/>
      <c r="O29" s="203"/>
      <c r="P29" s="204" t="str">
        <f>IF(ISBLANK($J29),"0,00",IF(AND($G29="Stunden",$L29="Ja"),VLOOKUP($J29,'Grundlage UN-Lohn'!$M$9:$R$13,3),IF(AND($G29="Monat",$L29="Ja"),VLOOKUP($J29,'Grundlage UN-Lohn'!$M$2:$R$6,3),"0,00")))</f>
        <v>0,00</v>
      </c>
      <c r="Q29" s="204" t="str">
        <f>IF(ISBLANK($J29),"0,00",IF(AND($G29="Stunden",$M29="Ja"),VLOOKUP($J29,'Grundlage UN-Lohn'!$M$9:$R$13,4),IF(AND($G29="Monat",$M29="Ja"),VLOOKUP($J29,'Grundlage UN-Lohn'!$M$2:$R$6,4),"0,00")))</f>
        <v>0,00</v>
      </c>
      <c r="R29" s="204" t="str">
        <f>IF(ISBLANK($J29),"0,00",IF(AND($G29="Stunden",$N29="Ja"),VLOOKUP($J29,'Grundlage UN-Lohn'!$M$9:$R$13,5),IF(AND($G29="Monat",$N29="Ja"),VLOOKUP($J29,'Grundlage UN-Lohn'!$M$2:$R$6,5),"0,00")))</f>
        <v>0,00</v>
      </c>
      <c r="S29" s="204" t="str">
        <f>IF(ISBLANK($J29),"0,00",IF(AND($G29="Stunden",$O29="Ja"),VLOOKUP($J29,'Grundlage UN-Lohn'!$M$9:$R$13,6),IF(AND($G29="Monat",$O29="Ja"),VLOOKUP($J29,'Grundlage UN-Lohn'!$M$2:$R$6,6),"0,00")))</f>
        <v>0,00</v>
      </c>
      <c r="T29" s="106">
        <f t="shared" si="1"/>
        <v>0</v>
      </c>
      <c r="U29" s="205">
        <f t="shared" si="0"/>
        <v>0</v>
      </c>
      <c r="V29" s="206"/>
    </row>
    <row r="30" spans="1:24" s="207" customFormat="1" x14ac:dyDescent="0.25">
      <c r="A30" s="198"/>
      <c r="B30" s="198"/>
      <c r="C30" s="198"/>
      <c r="D30" s="99"/>
      <c r="E30" s="99"/>
      <c r="F30" s="99"/>
      <c r="G30" s="199"/>
      <c r="H30" s="199"/>
      <c r="I30" s="200"/>
      <c r="J30" s="201"/>
      <c r="K30" s="202" t="str">
        <f>IF(ISBLANK($J30),"0,00",IF($G30="Stunden",VLOOKUP($J30,'Grundlage UN-Lohn'!$M$9:$R$13,2),IF($G30="Monat",VLOOKUP($J30,'Grundlage UN-Lohn'!$M$2:$R$6,2),"0,00")))</f>
        <v>0,00</v>
      </c>
      <c r="L30" s="203"/>
      <c r="M30" s="203"/>
      <c r="N30" s="203"/>
      <c r="O30" s="203"/>
      <c r="P30" s="204" t="str">
        <f>IF(ISBLANK($J30),"0,00",IF(AND($G30="Stunden",$L30="Ja"),VLOOKUP($J30,'Grundlage UN-Lohn'!$M$9:$R$13,3),IF(AND($G30="Monat",$L30="Ja"),VLOOKUP($J30,'Grundlage UN-Lohn'!$M$2:$R$6,3),"0,00")))</f>
        <v>0,00</v>
      </c>
      <c r="Q30" s="204" t="str">
        <f>IF(ISBLANK($J30),"0,00",IF(AND($G30="Stunden",$M30="Ja"),VLOOKUP($J30,'Grundlage UN-Lohn'!$M$9:$R$13,4),IF(AND($G30="Monat",$M30="Ja"),VLOOKUP($J30,'Grundlage UN-Lohn'!$M$2:$R$6,4),"0,00")))</f>
        <v>0,00</v>
      </c>
      <c r="R30" s="204" t="str">
        <f>IF(ISBLANK($J30),"0,00",IF(AND($G30="Stunden",$N30="Ja"),VLOOKUP($J30,'Grundlage UN-Lohn'!$M$9:$R$13,5),IF(AND($G30="Monat",$N30="Ja"),VLOOKUP($J30,'Grundlage UN-Lohn'!$M$2:$R$6,5),"0,00")))</f>
        <v>0,00</v>
      </c>
      <c r="S30" s="204" t="str">
        <f>IF(ISBLANK($J30),"0,00",IF(AND($G30="Stunden",$O30="Ja"),VLOOKUP($J30,'Grundlage UN-Lohn'!$M$9:$R$13,6),IF(AND($G30="Monat",$O30="Ja"),VLOOKUP($J30,'Grundlage UN-Lohn'!$M$2:$R$6,6),"0,00")))</f>
        <v>0,00</v>
      </c>
      <c r="T30" s="106">
        <f t="shared" si="1"/>
        <v>0</v>
      </c>
      <c r="U30" s="205">
        <f t="shared" si="0"/>
        <v>0</v>
      </c>
      <c r="V30" s="206"/>
    </row>
    <row r="31" spans="1:24" x14ac:dyDescent="0.25">
      <c r="B31" s="88"/>
      <c r="C31" s="88"/>
      <c r="D31" s="115"/>
      <c r="E31" s="115"/>
      <c r="F31" s="115"/>
      <c r="G31" s="115"/>
      <c r="H31" s="115"/>
      <c r="I31" s="115"/>
      <c r="J31" s="115"/>
      <c r="K31" s="115"/>
      <c r="L31" s="115"/>
      <c r="M31" s="115"/>
      <c r="N31" s="115"/>
      <c r="O31" s="115"/>
      <c r="P31" s="115"/>
      <c r="Q31" s="115"/>
      <c r="R31" s="115"/>
      <c r="S31" s="229"/>
      <c r="T31" s="229"/>
      <c r="U31" s="208">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22" t="s">
        <v>146</v>
      </c>
      <c r="C35" s="322"/>
      <c r="D35" s="322"/>
      <c r="E35" s="322"/>
      <c r="F35" s="322"/>
      <c r="G35" s="322"/>
      <c r="H35" s="322"/>
      <c r="I35" s="322"/>
      <c r="J35" s="322"/>
      <c r="K35" s="322"/>
      <c r="L35" s="322"/>
      <c r="M35" s="322"/>
      <c r="N35" s="322"/>
      <c r="O35" s="322"/>
      <c r="P35" s="322"/>
      <c r="Q35" s="322"/>
      <c r="R35" s="322"/>
      <c r="S35" s="322"/>
      <c r="T35" s="322"/>
      <c r="U35" s="322"/>
      <c r="V35" s="322"/>
    </row>
    <row r="36" spans="2:22" x14ac:dyDescent="0.25">
      <c r="F36" s="209"/>
      <c r="G36" s="209"/>
      <c r="H36" s="209"/>
      <c r="I36" s="209"/>
    </row>
    <row r="37" spans="2:22" x14ac:dyDescent="0.25">
      <c r="F37" s="209"/>
      <c r="G37" s="209"/>
      <c r="H37" s="209"/>
      <c r="I37" s="209"/>
    </row>
    <row r="38" spans="2:22" x14ac:dyDescent="0.25">
      <c r="F38" s="209"/>
      <c r="G38" s="209"/>
      <c r="H38" s="209"/>
      <c r="I38" s="209"/>
    </row>
    <row r="39" spans="2:22" x14ac:dyDescent="0.25">
      <c r="F39" s="209"/>
      <c r="G39" s="209"/>
      <c r="H39" s="209"/>
      <c r="I39" s="209"/>
    </row>
  </sheetData>
  <sheetProtection formatCells="0" formatColumns="0" formatRows="0" insertRows="0" deleteRows="0" sort="0"/>
  <mergeCells count="2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 ref="B3:V3"/>
    <mergeCell ref="B5:E5"/>
    <mergeCell ref="F5:J5"/>
    <mergeCell ref="B6:E6"/>
    <mergeCell ref="F6:J6"/>
    <mergeCell ref="B7:E7"/>
    <mergeCell ref="F7:J7"/>
    <mergeCell ref="G11:G12"/>
    <mergeCell ref="H11:H12"/>
    <mergeCell ref="I11:I12"/>
    <mergeCell ref="J11:J12"/>
  </mergeCells>
  <conditionalFormatting sqref="L14:O30">
    <cfRule type="containsText" dxfId="53"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4" t="s">
        <v>82</v>
      </c>
      <c r="N1" s="210" t="s">
        <v>147</v>
      </c>
      <c r="O1" s="210" t="s">
        <v>148</v>
      </c>
      <c r="P1" s="210" t="s">
        <v>149</v>
      </c>
      <c r="Q1" s="210" t="s">
        <v>150</v>
      </c>
      <c r="R1" s="210" t="s">
        <v>151</v>
      </c>
    </row>
    <row r="2" spans="1:20" x14ac:dyDescent="0.25">
      <c r="A2" t="s">
        <v>152</v>
      </c>
      <c r="I2" s="211">
        <v>0.16</v>
      </c>
      <c r="J2" s="212">
        <v>28.6</v>
      </c>
      <c r="L2" t="s">
        <v>153</v>
      </c>
      <c r="M2" s="164" t="s">
        <v>71</v>
      </c>
      <c r="N2" s="213">
        <v>5536.48</v>
      </c>
      <c r="O2" s="213">
        <v>384.58</v>
      </c>
      <c r="P2" s="213">
        <v>73.77</v>
      </c>
      <c r="Q2" s="213">
        <v>514.89</v>
      </c>
      <c r="R2" s="213">
        <v>71.97</v>
      </c>
      <c r="S2" s="214"/>
    </row>
    <row r="3" spans="1:20" x14ac:dyDescent="0.25">
      <c r="I3" s="211">
        <v>0.33</v>
      </c>
      <c r="J3" s="212">
        <v>57.2</v>
      </c>
      <c r="L3" t="s">
        <v>154</v>
      </c>
      <c r="M3" s="164" t="s">
        <v>83</v>
      </c>
      <c r="N3" s="213">
        <v>3436.03</v>
      </c>
      <c r="O3" s="213">
        <v>273.16000000000003</v>
      </c>
      <c r="P3" s="213">
        <v>52.4</v>
      </c>
      <c r="Q3" s="213">
        <v>319.55</v>
      </c>
      <c r="R3" s="213">
        <v>44.67</v>
      </c>
      <c r="S3" s="214"/>
    </row>
    <row r="4" spans="1:20" ht="15.75" thickBot="1" x14ac:dyDescent="0.3">
      <c r="I4" s="211">
        <v>0.375</v>
      </c>
      <c r="J4" s="212">
        <v>65</v>
      </c>
      <c r="L4" t="s">
        <v>155</v>
      </c>
      <c r="M4" s="164" t="s">
        <v>85</v>
      </c>
      <c r="N4" s="213">
        <v>3210.7</v>
      </c>
      <c r="O4" s="213">
        <v>255.25</v>
      </c>
      <c r="P4" s="213">
        <v>48.96</v>
      </c>
      <c r="Q4" s="213">
        <v>298.60000000000002</v>
      </c>
      <c r="R4" s="213">
        <v>41.74</v>
      </c>
      <c r="S4" s="214"/>
    </row>
    <row r="5" spans="1:20" x14ac:dyDescent="0.25">
      <c r="A5" s="334"/>
      <c r="B5" s="215" t="s">
        <v>156</v>
      </c>
      <c r="C5" s="215" t="s">
        <v>156</v>
      </c>
      <c r="D5" s="215" t="s">
        <v>156</v>
      </c>
      <c r="E5" s="215" t="s">
        <v>156</v>
      </c>
      <c r="F5" s="215" t="s">
        <v>156</v>
      </c>
      <c r="I5" s="211">
        <v>0.75</v>
      </c>
      <c r="J5" s="212">
        <v>130</v>
      </c>
      <c r="M5" s="164" t="s">
        <v>86</v>
      </c>
      <c r="N5" s="213">
        <v>2446.77</v>
      </c>
      <c r="O5" s="213">
        <v>194.52</v>
      </c>
      <c r="P5" s="213">
        <v>37.31</v>
      </c>
      <c r="Q5" s="213">
        <v>227.55</v>
      </c>
      <c r="R5" s="213">
        <v>31.81</v>
      </c>
      <c r="S5" s="214"/>
    </row>
    <row r="6" spans="1:20" x14ac:dyDescent="0.25">
      <c r="A6" s="335"/>
      <c r="B6" s="216" t="s">
        <v>157</v>
      </c>
      <c r="C6" s="216" t="s">
        <v>158</v>
      </c>
      <c r="D6" s="216" t="s">
        <v>159</v>
      </c>
      <c r="E6" s="216" t="s">
        <v>160</v>
      </c>
      <c r="F6" s="216" t="s">
        <v>161</v>
      </c>
      <c r="M6" s="164" t="s">
        <v>87</v>
      </c>
      <c r="N6" s="213">
        <v>2009.01</v>
      </c>
      <c r="O6" s="213">
        <v>159.72</v>
      </c>
      <c r="P6" s="213">
        <v>30.64</v>
      </c>
      <c r="Q6" s="213">
        <v>186.84</v>
      </c>
      <c r="R6" s="213">
        <v>26.12</v>
      </c>
      <c r="S6" s="214"/>
    </row>
    <row r="7" spans="1:20" ht="30" customHeight="1" x14ac:dyDescent="0.25">
      <c r="A7" s="335"/>
      <c r="B7" s="217" t="s">
        <v>162</v>
      </c>
      <c r="C7" s="217" t="s">
        <v>163</v>
      </c>
      <c r="D7" s="217" t="s">
        <v>164</v>
      </c>
      <c r="E7" s="217" t="s">
        <v>165</v>
      </c>
      <c r="F7" s="217" t="s">
        <v>166</v>
      </c>
      <c r="O7" s="218"/>
      <c r="P7" s="218"/>
      <c r="Q7" s="218"/>
      <c r="R7" s="218"/>
      <c r="S7" s="218"/>
      <c r="T7" s="218"/>
    </row>
    <row r="8" spans="1:20" ht="21.75" customHeight="1" x14ac:dyDescent="0.25">
      <c r="A8" s="335"/>
      <c r="B8" s="217" t="s">
        <v>167</v>
      </c>
      <c r="C8" s="217"/>
      <c r="D8" s="217" t="s">
        <v>168</v>
      </c>
      <c r="E8" s="217"/>
      <c r="F8" s="217"/>
      <c r="M8" s="164" t="s">
        <v>81</v>
      </c>
      <c r="N8" s="210" t="s">
        <v>147</v>
      </c>
      <c r="O8" s="210" t="s">
        <v>148</v>
      </c>
      <c r="P8" s="210" t="s">
        <v>149</v>
      </c>
      <c r="Q8" s="210" t="s">
        <v>150</v>
      </c>
      <c r="R8" s="210" t="s">
        <v>151</v>
      </c>
      <c r="S8" s="214"/>
      <c r="T8" s="218"/>
    </row>
    <row r="9" spans="1:20" ht="15.75" thickBot="1" x14ac:dyDescent="0.3">
      <c r="A9" s="335"/>
      <c r="B9" s="217" t="s">
        <v>169</v>
      </c>
      <c r="C9" s="217" t="s">
        <v>169</v>
      </c>
      <c r="D9" s="217" t="s">
        <v>169</v>
      </c>
      <c r="E9" s="219" t="s">
        <v>169</v>
      </c>
      <c r="F9" s="217" t="s">
        <v>169</v>
      </c>
      <c r="M9" s="164" t="s">
        <v>71</v>
      </c>
      <c r="N9" s="213">
        <v>31.82</v>
      </c>
      <c r="O9" s="213">
        <v>2.21</v>
      </c>
      <c r="P9" s="213">
        <v>0.42</v>
      </c>
      <c r="Q9" s="213">
        <v>2.96</v>
      </c>
      <c r="R9" s="213">
        <v>0.41</v>
      </c>
      <c r="S9" s="214"/>
      <c r="T9" s="218"/>
    </row>
    <row r="10" spans="1:20" ht="39" thickTop="1" x14ac:dyDescent="0.25">
      <c r="A10" s="220" t="s">
        <v>170</v>
      </c>
      <c r="B10" s="331" t="s">
        <v>171</v>
      </c>
      <c r="C10" s="331" t="s">
        <v>172</v>
      </c>
      <c r="D10" s="331" t="s">
        <v>173</v>
      </c>
      <c r="E10" s="331" t="s">
        <v>174</v>
      </c>
      <c r="F10" s="331" t="s">
        <v>175</v>
      </c>
      <c r="M10" s="164" t="s">
        <v>83</v>
      </c>
      <c r="N10" s="213">
        <v>19.75</v>
      </c>
      <c r="O10" s="213">
        <v>1.57</v>
      </c>
      <c r="P10" s="213">
        <v>0.3</v>
      </c>
      <c r="Q10" s="213">
        <v>1.84</v>
      </c>
      <c r="R10" s="213">
        <v>0.26</v>
      </c>
      <c r="S10" s="214"/>
      <c r="T10" s="218"/>
    </row>
    <row r="11" spans="1:20" x14ac:dyDescent="0.25">
      <c r="A11" s="221" t="s">
        <v>176</v>
      </c>
      <c r="B11" s="332"/>
      <c r="C11" s="332"/>
      <c r="D11" s="332"/>
      <c r="E11" s="332"/>
      <c r="F11" s="332"/>
      <c r="M11" s="164" t="s">
        <v>85</v>
      </c>
      <c r="N11" s="213">
        <v>18.45</v>
      </c>
      <c r="O11" s="213">
        <v>1.47</v>
      </c>
      <c r="P11" s="213">
        <v>0.28000000000000003</v>
      </c>
      <c r="Q11" s="213">
        <v>1.72</v>
      </c>
      <c r="R11" s="213">
        <v>0.24</v>
      </c>
      <c r="S11" s="214"/>
      <c r="T11" s="218"/>
    </row>
    <row r="12" spans="1:20" ht="15.75" thickBot="1" x14ac:dyDescent="0.3">
      <c r="A12" s="222" t="s">
        <v>177</v>
      </c>
      <c r="B12" s="333"/>
      <c r="C12" s="333"/>
      <c r="D12" s="333"/>
      <c r="E12" s="333"/>
      <c r="F12" s="333"/>
      <c r="M12" s="164" t="s">
        <v>86</v>
      </c>
      <c r="N12" s="213">
        <v>14.06</v>
      </c>
      <c r="O12" s="213">
        <v>1.1200000000000001</v>
      </c>
      <c r="P12" s="213">
        <v>0.21</v>
      </c>
      <c r="Q12" s="213">
        <v>1.31</v>
      </c>
      <c r="R12" s="213">
        <v>0.18</v>
      </c>
      <c r="S12" s="214"/>
      <c r="T12" s="218"/>
    </row>
    <row r="13" spans="1:20" x14ac:dyDescent="0.25">
      <c r="A13" s="221" t="s">
        <v>178</v>
      </c>
      <c r="B13" s="336" t="s">
        <v>179</v>
      </c>
      <c r="C13" s="336">
        <v>689.78</v>
      </c>
      <c r="D13" s="336">
        <v>644.54999999999995</v>
      </c>
      <c r="E13" s="336">
        <v>491.19</v>
      </c>
      <c r="F13" s="336">
        <v>403.31</v>
      </c>
      <c r="M13" s="164" t="s">
        <v>87</v>
      </c>
      <c r="N13" s="213">
        <v>11.55</v>
      </c>
      <c r="O13" s="213">
        <v>0.92</v>
      </c>
      <c r="P13" s="213">
        <v>0.18</v>
      </c>
      <c r="Q13" s="213">
        <v>1.07</v>
      </c>
      <c r="R13" s="213">
        <v>0.15</v>
      </c>
      <c r="S13" s="218"/>
      <c r="T13" s="218"/>
    </row>
    <row r="14" spans="1:20" x14ac:dyDescent="0.25">
      <c r="A14" s="221" t="s">
        <v>180</v>
      </c>
      <c r="B14" s="332"/>
      <c r="C14" s="332"/>
      <c r="D14" s="332"/>
      <c r="E14" s="332"/>
      <c r="F14" s="332"/>
      <c r="N14" s="218"/>
      <c r="O14" s="218"/>
      <c r="P14" s="218"/>
      <c r="Q14" s="218"/>
      <c r="R14" s="218"/>
      <c r="S14" s="218"/>
      <c r="T14" s="218"/>
    </row>
    <row r="15" spans="1:20" ht="51" x14ac:dyDescent="0.25">
      <c r="A15" s="221" t="s">
        <v>181</v>
      </c>
      <c r="B15" s="332"/>
      <c r="C15" s="332"/>
      <c r="D15" s="332"/>
      <c r="E15" s="332"/>
      <c r="F15" s="332"/>
    </row>
    <row r="16" spans="1:20" ht="15.75" thickBot="1" x14ac:dyDescent="0.3">
      <c r="A16" s="222" t="s">
        <v>182</v>
      </c>
      <c r="B16" s="333"/>
      <c r="C16" s="333"/>
      <c r="D16" s="333"/>
      <c r="E16" s="333"/>
      <c r="F16" s="333"/>
    </row>
    <row r="17" spans="1:6" x14ac:dyDescent="0.25">
      <c r="A17" s="221" t="s">
        <v>183</v>
      </c>
      <c r="B17" s="336">
        <v>384.58</v>
      </c>
      <c r="C17" s="336">
        <v>273.16000000000003</v>
      </c>
      <c r="D17" s="336">
        <v>255.25</v>
      </c>
      <c r="E17" s="336">
        <v>194.52</v>
      </c>
      <c r="F17" s="336">
        <v>159.72</v>
      </c>
    </row>
    <row r="18" spans="1:6" x14ac:dyDescent="0.25">
      <c r="A18" s="221" t="s">
        <v>184</v>
      </c>
      <c r="B18" s="332"/>
      <c r="C18" s="332"/>
      <c r="D18" s="332"/>
      <c r="E18" s="332"/>
      <c r="F18" s="332"/>
    </row>
    <row r="19" spans="1:6" ht="26.25" thickBot="1" x14ac:dyDescent="0.3">
      <c r="A19" s="222" t="s">
        <v>185</v>
      </c>
      <c r="B19" s="333"/>
      <c r="C19" s="333"/>
      <c r="D19" s="333"/>
      <c r="E19" s="333"/>
      <c r="F19" s="333"/>
    </row>
    <row r="20" spans="1:6" x14ac:dyDescent="0.25">
      <c r="A20" s="221" t="s">
        <v>186</v>
      </c>
      <c r="B20" s="336">
        <v>73.77</v>
      </c>
      <c r="C20" s="336">
        <v>52.4</v>
      </c>
      <c r="D20" s="336">
        <v>48.96</v>
      </c>
      <c r="E20" s="336">
        <v>37.31</v>
      </c>
      <c r="F20" s="336">
        <v>30.64</v>
      </c>
    </row>
    <row r="21" spans="1:6" x14ac:dyDescent="0.25">
      <c r="A21" s="221" t="s">
        <v>187</v>
      </c>
      <c r="B21" s="332"/>
      <c r="C21" s="332"/>
      <c r="D21" s="332"/>
      <c r="E21" s="332"/>
      <c r="F21" s="332"/>
    </row>
    <row r="22" spans="1:6" ht="26.25" thickBot="1" x14ac:dyDescent="0.3">
      <c r="A22" s="222" t="s">
        <v>185</v>
      </c>
      <c r="B22" s="333"/>
      <c r="C22" s="333"/>
      <c r="D22" s="333"/>
      <c r="E22" s="333"/>
      <c r="F22" s="333"/>
    </row>
    <row r="23" spans="1:6" x14ac:dyDescent="0.25">
      <c r="A23" s="221" t="s">
        <v>188</v>
      </c>
      <c r="B23" s="336">
        <v>514.89</v>
      </c>
      <c r="C23" s="336">
        <v>319.55</v>
      </c>
      <c r="D23" s="336">
        <v>298.60000000000002</v>
      </c>
      <c r="E23" s="336">
        <v>227.55</v>
      </c>
      <c r="F23" s="336">
        <v>186.84</v>
      </c>
    </row>
    <row r="24" spans="1:6" ht="15.75" thickBot="1" x14ac:dyDescent="0.3">
      <c r="A24" s="222" t="s">
        <v>189</v>
      </c>
      <c r="B24" s="333"/>
      <c r="C24" s="333"/>
      <c r="D24" s="333"/>
      <c r="E24" s="333"/>
      <c r="F24" s="333"/>
    </row>
    <row r="25" spans="1:6" x14ac:dyDescent="0.25">
      <c r="A25" s="221" t="s">
        <v>190</v>
      </c>
      <c r="B25" s="336">
        <v>71.97</v>
      </c>
      <c r="C25" s="336">
        <v>44.67</v>
      </c>
      <c r="D25" s="336">
        <v>41.74</v>
      </c>
      <c r="E25" s="336">
        <v>31.81</v>
      </c>
      <c r="F25" s="336">
        <v>26.12</v>
      </c>
    </row>
    <row r="26" spans="1:6" x14ac:dyDescent="0.25">
      <c r="A26" s="221" t="s">
        <v>191</v>
      </c>
      <c r="B26" s="332"/>
      <c r="C26" s="332"/>
      <c r="D26" s="332"/>
      <c r="E26" s="332"/>
      <c r="F26" s="332"/>
    </row>
    <row r="27" spans="1:6" ht="15.75" thickBot="1" x14ac:dyDescent="0.3">
      <c r="A27" s="222" t="s">
        <v>192</v>
      </c>
      <c r="B27" s="333"/>
      <c r="C27" s="333"/>
      <c r="D27" s="333"/>
      <c r="E27" s="333"/>
      <c r="F27" s="333"/>
    </row>
    <row r="28" spans="1:6" ht="15.75" thickBot="1" x14ac:dyDescent="0.3">
      <c r="A28" s="222" t="s">
        <v>193</v>
      </c>
      <c r="B28" s="223" t="s">
        <v>194</v>
      </c>
      <c r="C28" s="223" t="s">
        <v>195</v>
      </c>
      <c r="D28" s="223" t="s">
        <v>196</v>
      </c>
      <c r="E28" s="223" t="s">
        <v>197</v>
      </c>
      <c r="F28" s="223" t="s">
        <v>198</v>
      </c>
    </row>
    <row r="29" spans="1:6" ht="15.75" thickBot="1" x14ac:dyDescent="0.3">
      <c r="A29" s="224" t="s">
        <v>199</v>
      </c>
      <c r="B29" s="225" t="s">
        <v>200</v>
      </c>
      <c r="C29" s="225" t="s">
        <v>201</v>
      </c>
      <c r="D29" s="225" t="s">
        <v>202</v>
      </c>
      <c r="E29" s="225" t="s">
        <v>203</v>
      </c>
      <c r="F29" s="225" t="s">
        <v>204</v>
      </c>
    </row>
    <row r="30" spans="1:6" x14ac:dyDescent="0.25">
      <c r="A30" s="220" t="s">
        <v>205</v>
      </c>
      <c r="B30" s="336">
        <v>31.82</v>
      </c>
      <c r="C30" s="336">
        <v>19.75</v>
      </c>
      <c r="D30" s="336">
        <v>18.45</v>
      </c>
      <c r="E30" s="336">
        <v>14.06</v>
      </c>
      <c r="F30" s="336">
        <v>11.55</v>
      </c>
    </row>
    <row r="31" spans="1:6" ht="15.75" thickBot="1" x14ac:dyDescent="0.3">
      <c r="A31" s="222" t="s">
        <v>206</v>
      </c>
      <c r="B31" s="333"/>
      <c r="C31" s="333"/>
      <c r="D31" s="333"/>
      <c r="E31" s="333"/>
      <c r="F31" s="333"/>
    </row>
    <row r="32" spans="1:6" x14ac:dyDescent="0.25">
      <c r="A32" s="221" t="s">
        <v>207</v>
      </c>
      <c r="B32" s="336">
        <v>6.01</v>
      </c>
      <c r="C32" s="336">
        <v>3.96</v>
      </c>
      <c r="D32" s="336">
        <v>3.7</v>
      </c>
      <c r="E32" s="336">
        <v>2.82</v>
      </c>
      <c r="F32" s="336">
        <v>2.3199999999999998</v>
      </c>
    </row>
    <row r="33" spans="1:6" ht="38.25" x14ac:dyDescent="0.25">
      <c r="A33" s="221" t="s">
        <v>208</v>
      </c>
      <c r="B33" s="332"/>
      <c r="C33" s="332"/>
      <c r="D33" s="332"/>
      <c r="E33" s="332"/>
      <c r="F33" s="332"/>
    </row>
    <row r="34" spans="1:6" ht="15.75" thickBot="1" x14ac:dyDescent="0.3">
      <c r="A34" s="222" t="s">
        <v>209</v>
      </c>
      <c r="B34" s="333"/>
      <c r="C34" s="333"/>
      <c r="D34" s="333"/>
      <c r="E34" s="333"/>
      <c r="F34" s="333"/>
    </row>
    <row r="35" spans="1:6" x14ac:dyDescent="0.25">
      <c r="A35" s="221" t="s">
        <v>183</v>
      </c>
      <c r="B35" s="336">
        <v>2.21</v>
      </c>
      <c r="C35" s="336">
        <v>1.57</v>
      </c>
      <c r="D35" s="336">
        <v>1.47</v>
      </c>
      <c r="E35" s="336">
        <v>1.1200000000000001</v>
      </c>
      <c r="F35" s="336">
        <v>0.92</v>
      </c>
    </row>
    <row r="36" spans="1:6" x14ac:dyDescent="0.25">
      <c r="A36" s="221" t="s">
        <v>184</v>
      </c>
      <c r="B36" s="332"/>
      <c r="C36" s="332"/>
      <c r="D36" s="332"/>
      <c r="E36" s="332"/>
      <c r="F36" s="332"/>
    </row>
    <row r="37" spans="1:6" ht="26.25" thickBot="1" x14ac:dyDescent="0.3">
      <c r="A37" s="222" t="s">
        <v>210</v>
      </c>
      <c r="B37" s="333"/>
      <c r="C37" s="333"/>
      <c r="D37" s="333"/>
      <c r="E37" s="333"/>
      <c r="F37" s="333"/>
    </row>
    <row r="38" spans="1:6" x14ac:dyDescent="0.25">
      <c r="A38" s="221" t="s">
        <v>186</v>
      </c>
      <c r="B38" s="336">
        <v>0.42</v>
      </c>
      <c r="C38" s="336">
        <v>0.3</v>
      </c>
      <c r="D38" s="336">
        <v>0.28000000000000003</v>
      </c>
      <c r="E38" s="336">
        <v>0.21</v>
      </c>
      <c r="F38" s="336">
        <v>0.18</v>
      </c>
    </row>
    <row r="39" spans="1:6" x14ac:dyDescent="0.25">
      <c r="A39" s="221" t="s">
        <v>211</v>
      </c>
      <c r="B39" s="332"/>
      <c r="C39" s="332"/>
      <c r="D39" s="332"/>
      <c r="E39" s="332"/>
      <c r="F39" s="332"/>
    </row>
    <row r="40" spans="1:6" ht="26.25" thickBot="1" x14ac:dyDescent="0.3">
      <c r="A40" s="222" t="s">
        <v>210</v>
      </c>
      <c r="B40" s="333"/>
      <c r="C40" s="333"/>
      <c r="D40" s="333"/>
      <c r="E40" s="333"/>
      <c r="F40" s="333"/>
    </row>
    <row r="41" spans="1:6" x14ac:dyDescent="0.25">
      <c r="A41" s="221" t="s">
        <v>188</v>
      </c>
      <c r="B41" s="336">
        <v>2.96</v>
      </c>
      <c r="C41" s="336">
        <v>1.84</v>
      </c>
      <c r="D41" s="336">
        <v>1.72</v>
      </c>
      <c r="E41" s="336">
        <v>1.31</v>
      </c>
      <c r="F41" s="336">
        <v>1.07</v>
      </c>
    </row>
    <row r="42" spans="1:6" ht="15.75" thickBot="1" x14ac:dyDescent="0.3">
      <c r="A42" s="222" t="s">
        <v>189</v>
      </c>
      <c r="B42" s="333"/>
      <c r="C42" s="333"/>
      <c r="D42" s="333"/>
      <c r="E42" s="333"/>
      <c r="F42" s="333"/>
    </row>
    <row r="43" spans="1:6" x14ac:dyDescent="0.25">
      <c r="A43" s="221" t="s">
        <v>190</v>
      </c>
      <c r="B43" s="336">
        <v>0.41</v>
      </c>
      <c r="C43" s="336">
        <v>0.26</v>
      </c>
      <c r="D43" s="336">
        <v>0.24</v>
      </c>
      <c r="E43" s="336">
        <v>0.18</v>
      </c>
      <c r="F43" s="336">
        <v>0.15</v>
      </c>
    </row>
    <row r="44" spans="1:6" x14ac:dyDescent="0.25">
      <c r="A44" s="221" t="s">
        <v>191</v>
      </c>
      <c r="B44" s="332"/>
      <c r="C44" s="332"/>
      <c r="D44" s="332"/>
      <c r="E44" s="332"/>
      <c r="F44" s="332"/>
    </row>
    <row r="45" spans="1:6" ht="15.75" thickBot="1" x14ac:dyDescent="0.3">
      <c r="A45" s="222" t="s">
        <v>212</v>
      </c>
      <c r="B45" s="333"/>
      <c r="C45" s="333"/>
      <c r="D45" s="333"/>
      <c r="E45" s="333"/>
      <c r="F45" s="333"/>
    </row>
    <row r="46" spans="1:6" ht="15.75" thickBot="1" x14ac:dyDescent="0.3">
      <c r="A46" s="222" t="s">
        <v>213</v>
      </c>
      <c r="B46" s="223">
        <v>37.83</v>
      </c>
      <c r="C46" s="223">
        <v>23.71</v>
      </c>
      <c r="D46" s="223">
        <v>22.16</v>
      </c>
      <c r="E46" s="223">
        <v>16.88</v>
      </c>
      <c r="F46" s="223">
        <v>13.86</v>
      </c>
    </row>
    <row r="47" spans="1:6" ht="15.75" thickBot="1" x14ac:dyDescent="0.3">
      <c r="A47" s="224" t="s">
        <v>199</v>
      </c>
      <c r="B47" s="225">
        <v>38</v>
      </c>
      <c r="C47" s="225">
        <v>24</v>
      </c>
      <c r="D47" s="225">
        <v>22</v>
      </c>
      <c r="E47" s="225">
        <v>17</v>
      </c>
      <c r="F47" s="225">
        <v>14</v>
      </c>
    </row>
    <row r="48" spans="1:6" x14ac:dyDescent="0.25">
      <c r="A48" s="226"/>
    </row>
  </sheetData>
  <mergeCells count="61">
    <mergeCell ref="B43:B45"/>
    <mergeCell ref="C43:C45"/>
    <mergeCell ref="D43:D45"/>
    <mergeCell ref="E43:E45"/>
    <mergeCell ref="F43:F45"/>
    <mergeCell ref="B38:B40"/>
    <mergeCell ref="C38:C40"/>
    <mergeCell ref="D38:D40"/>
    <mergeCell ref="E38:E40"/>
    <mergeCell ref="F38:F40"/>
    <mergeCell ref="B41:B42"/>
    <mergeCell ref="C41:C42"/>
    <mergeCell ref="D41:D42"/>
    <mergeCell ref="E41:E42"/>
    <mergeCell ref="F41:F42"/>
    <mergeCell ref="B32:B34"/>
    <mergeCell ref="C32:C34"/>
    <mergeCell ref="D32:D34"/>
    <mergeCell ref="E32:E34"/>
    <mergeCell ref="F32:F34"/>
    <mergeCell ref="B35:B37"/>
    <mergeCell ref="C35:C37"/>
    <mergeCell ref="D35:D37"/>
    <mergeCell ref="E35:E37"/>
    <mergeCell ref="F35:F37"/>
    <mergeCell ref="B25:B27"/>
    <mergeCell ref="C25:C27"/>
    <mergeCell ref="D25:D27"/>
    <mergeCell ref="E25:E27"/>
    <mergeCell ref="F25:F27"/>
    <mergeCell ref="B30:B31"/>
    <mergeCell ref="C30:C31"/>
    <mergeCell ref="D30:D31"/>
    <mergeCell ref="E30:E31"/>
    <mergeCell ref="F30:F31"/>
    <mergeCell ref="B20:B22"/>
    <mergeCell ref="C20:C22"/>
    <mergeCell ref="D20:D22"/>
    <mergeCell ref="E20:E22"/>
    <mergeCell ref="F20:F22"/>
    <mergeCell ref="B23:B24"/>
    <mergeCell ref="C23:C24"/>
    <mergeCell ref="D23:D24"/>
    <mergeCell ref="E23:E24"/>
    <mergeCell ref="F23:F24"/>
    <mergeCell ref="B13:B16"/>
    <mergeCell ref="C13:C16"/>
    <mergeCell ref="D13:D16"/>
    <mergeCell ref="E13:E16"/>
    <mergeCell ref="F13:F16"/>
    <mergeCell ref="B17:B19"/>
    <mergeCell ref="C17:C19"/>
    <mergeCell ref="D17:D19"/>
    <mergeCell ref="E17:E19"/>
    <mergeCell ref="F17:F19"/>
    <mergeCell ref="F10:F12"/>
    <mergeCell ref="A5:A9"/>
    <mergeCell ref="B10:B12"/>
    <mergeCell ref="C10:C12"/>
    <mergeCell ref="D10:D12"/>
    <mergeCell ref="E10:E1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B1" workbookViewId="0">
      <selection activeCell="D13" sqref="D13"/>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37" t="str">
        <f>"zahlenmäßiger Nachweis - Anlage zum Auszahlungsantrag" &amp; " " &amp; 'Gesamtübersicht je AZ'!$C$3</f>
        <v xml:space="preserve">zahlenmäßiger Nachweis - Anlage zum Auszahlungsantrag </v>
      </c>
      <c r="C3" s="337"/>
      <c r="D3" s="337"/>
      <c r="E3" s="337"/>
      <c r="F3" s="337"/>
      <c r="G3" s="337"/>
      <c r="H3" s="337"/>
      <c r="I3" s="337"/>
      <c r="J3" s="337"/>
      <c r="K3" s="337"/>
      <c r="L3" s="337"/>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40" t="s">
        <v>28</v>
      </c>
      <c r="K5" s="340"/>
      <c r="M5" s="60"/>
      <c r="N5" s="60"/>
      <c r="O5" s="60"/>
    </row>
    <row r="6" spans="1:15" s="58" customFormat="1" ht="15" customHeight="1" x14ac:dyDescent="0.25">
      <c r="B6" s="301" t="s">
        <v>8</v>
      </c>
      <c r="C6" s="301"/>
      <c r="D6" s="301"/>
      <c r="E6" s="310">
        <f>'Gesamtübersicht je AZ'!$B$7</f>
        <v>0</v>
      </c>
      <c r="F6" s="311"/>
      <c r="G6" s="311"/>
      <c r="H6" s="312"/>
      <c r="I6" s="68"/>
      <c r="M6" s="60"/>
      <c r="N6" s="60"/>
      <c r="O6" s="60"/>
    </row>
    <row r="7" spans="1:15" s="58" customFormat="1" ht="15" customHeight="1" x14ac:dyDescent="0.25">
      <c r="B7" s="301" t="s">
        <v>9</v>
      </c>
      <c r="C7" s="301"/>
      <c r="D7" s="301"/>
      <c r="E7" s="310">
        <f>'Gesamtübersicht je AZ'!$B$8</f>
        <v>0</v>
      </c>
      <c r="F7" s="311"/>
      <c r="G7" s="311"/>
      <c r="H7" s="312"/>
      <c r="I7" s="68"/>
      <c r="J7" s="68"/>
      <c r="K7" s="68"/>
      <c r="L7" s="68"/>
      <c r="O7" s="60"/>
    </row>
    <row r="8" spans="1:15" s="58" customFormat="1" ht="33.75" customHeight="1" x14ac:dyDescent="0.25">
      <c r="B8" s="299" t="s">
        <v>10</v>
      </c>
      <c r="C8" s="299"/>
      <c r="D8" s="299"/>
      <c r="E8" s="343">
        <f>'Gesamtübersicht je AZ'!$B$9</f>
        <v>0</v>
      </c>
      <c r="F8" s="344"/>
      <c r="G8" s="344"/>
      <c r="H8" s="345"/>
      <c r="I8" s="68"/>
      <c r="M8" s="60"/>
      <c r="N8" s="60"/>
      <c r="O8" s="60"/>
    </row>
    <row r="9" spans="1:15" s="58" customFormat="1" ht="15.75" x14ac:dyDescent="0.25">
      <c r="B9" s="61"/>
      <c r="C9" s="62"/>
      <c r="D9" s="62"/>
      <c r="E9" s="62"/>
      <c r="F9" s="63"/>
      <c r="G9" s="63"/>
      <c r="H9" s="64"/>
      <c r="I9" s="67"/>
      <c r="J9" s="68"/>
      <c r="K9" s="68"/>
      <c r="L9" s="68"/>
      <c r="M9" s="60"/>
      <c r="N9" s="60"/>
      <c r="O9" s="60"/>
    </row>
    <row r="10" spans="1:15" s="230" customFormat="1" ht="45.75" customHeight="1" x14ac:dyDescent="0.25">
      <c r="A10" s="338" t="s">
        <v>114</v>
      </c>
      <c r="B10" s="338" t="s">
        <v>29</v>
      </c>
      <c r="C10" s="349" t="s">
        <v>57</v>
      </c>
      <c r="D10" s="349" t="s">
        <v>58</v>
      </c>
      <c r="E10" s="338" t="s">
        <v>214</v>
      </c>
      <c r="F10" s="338" t="s">
        <v>59</v>
      </c>
      <c r="G10" s="338" t="s">
        <v>215</v>
      </c>
      <c r="H10" s="338" t="s">
        <v>216</v>
      </c>
      <c r="I10" s="128" t="s">
        <v>217</v>
      </c>
      <c r="J10" s="338" t="s">
        <v>38</v>
      </c>
      <c r="K10" s="128" t="s">
        <v>218</v>
      </c>
      <c r="L10" s="338" t="s">
        <v>134</v>
      </c>
      <c r="M10" s="69"/>
      <c r="N10" s="69"/>
      <c r="O10" s="69"/>
    </row>
    <row r="11" spans="1:15" ht="45.75" customHeight="1" x14ac:dyDescent="0.2">
      <c r="A11" s="348"/>
      <c r="B11" s="348"/>
      <c r="C11" s="350"/>
      <c r="D11" s="350"/>
      <c r="E11" s="348"/>
      <c r="F11" s="348"/>
      <c r="G11" s="348"/>
      <c r="H11" s="348"/>
      <c r="I11" s="129" t="s">
        <v>39</v>
      </c>
      <c r="J11" s="348"/>
      <c r="K11" s="129" t="s">
        <v>39</v>
      </c>
      <c r="L11" s="339"/>
    </row>
    <row r="12" spans="1:15" ht="14.25" hidden="1" customHeight="1" x14ac:dyDescent="0.25">
      <c r="A12" s="115"/>
      <c r="B12" s="115"/>
      <c r="C12" s="115"/>
      <c r="D12" s="115"/>
      <c r="E12" s="115"/>
      <c r="F12" s="115"/>
      <c r="G12" s="115"/>
      <c r="H12" s="115"/>
      <c r="I12" s="115"/>
      <c r="J12" s="115"/>
      <c r="K12" s="115"/>
      <c r="L12" s="115"/>
    </row>
    <row r="13" spans="1:15" x14ac:dyDescent="0.2">
      <c r="A13" s="286">
        <v>1</v>
      </c>
      <c r="B13" s="231">
        <f t="shared" ref="B13:B34" si="0">ROW()-12</f>
        <v>1</v>
      </c>
      <c r="C13" s="232"/>
      <c r="D13" s="232"/>
      <c r="E13" s="233"/>
      <c r="F13" s="234"/>
      <c r="G13" s="235"/>
      <c r="H13" s="236"/>
      <c r="I13" s="237"/>
      <c r="J13" s="238"/>
      <c r="K13" s="239">
        <f t="shared" ref="K13:K35" si="1">I13</f>
        <v>0</v>
      </c>
      <c r="L13" s="240"/>
    </row>
    <row r="14" spans="1:15" x14ac:dyDescent="0.2">
      <c r="A14" s="286"/>
      <c r="B14" s="241">
        <f t="shared" si="0"/>
        <v>2</v>
      </c>
      <c r="C14" s="72"/>
      <c r="D14" s="72"/>
      <c r="E14" s="73"/>
      <c r="F14" s="242"/>
      <c r="G14" s="199"/>
      <c r="H14" s="243"/>
      <c r="I14" s="75"/>
      <c r="J14" s="74"/>
      <c r="K14" s="244">
        <f t="shared" si="1"/>
        <v>0</v>
      </c>
      <c r="L14" s="76"/>
    </row>
    <row r="15" spans="1:15" x14ac:dyDescent="0.2">
      <c r="A15" s="286"/>
      <c r="B15" s="241">
        <f t="shared" si="0"/>
        <v>3</v>
      </c>
      <c r="C15" s="72"/>
      <c r="D15" s="72"/>
      <c r="E15" s="73"/>
      <c r="F15" s="242"/>
      <c r="G15" s="199"/>
      <c r="H15" s="243"/>
      <c r="I15" s="75"/>
      <c r="J15" s="74"/>
      <c r="K15" s="244">
        <f t="shared" si="1"/>
        <v>0</v>
      </c>
      <c r="L15" s="76"/>
    </row>
    <row r="16" spans="1:15" x14ac:dyDescent="0.2">
      <c r="A16" s="286"/>
      <c r="B16" s="241">
        <f>ROW()-12</f>
        <v>4</v>
      </c>
      <c r="C16" s="72"/>
      <c r="D16" s="72"/>
      <c r="E16" s="73"/>
      <c r="F16" s="242"/>
      <c r="G16" s="199"/>
      <c r="H16" s="243"/>
      <c r="I16" s="75"/>
      <c r="J16" s="74"/>
      <c r="K16" s="244">
        <f>I16</f>
        <v>0</v>
      </c>
      <c r="L16" s="76"/>
    </row>
    <row r="17" spans="1:12" x14ac:dyDescent="0.2">
      <c r="A17" s="286"/>
      <c r="B17" s="241">
        <f>ROW()-12</f>
        <v>5</v>
      </c>
      <c r="C17" s="72"/>
      <c r="D17" s="72"/>
      <c r="E17" s="73"/>
      <c r="F17" s="242"/>
      <c r="G17" s="199"/>
      <c r="H17" s="243"/>
      <c r="I17" s="75"/>
      <c r="J17" s="74"/>
      <c r="K17" s="244">
        <f>I17</f>
        <v>0</v>
      </c>
      <c r="L17" s="76"/>
    </row>
    <row r="18" spans="1:12" x14ac:dyDescent="0.2">
      <c r="A18" s="286"/>
      <c r="B18" s="241">
        <f>ROW()-12</f>
        <v>6</v>
      </c>
      <c r="C18" s="72"/>
      <c r="D18" s="72"/>
      <c r="E18" s="73"/>
      <c r="F18" s="242"/>
      <c r="G18" s="199"/>
      <c r="H18" s="243"/>
      <c r="I18" s="75"/>
      <c r="J18" s="74"/>
      <c r="K18" s="244">
        <f>I18</f>
        <v>0</v>
      </c>
      <c r="L18" s="76"/>
    </row>
    <row r="19" spans="1:12" x14ac:dyDescent="0.2">
      <c r="A19" s="286"/>
      <c r="B19" s="241">
        <f t="shared" si="0"/>
        <v>7</v>
      </c>
      <c r="C19" s="72"/>
      <c r="D19" s="72"/>
      <c r="E19" s="73"/>
      <c r="F19" s="242"/>
      <c r="G19" s="199"/>
      <c r="H19" s="243"/>
      <c r="I19" s="75"/>
      <c r="J19" s="74"/>
      <c r="K19" s="244">
        <f t="shared" si="1"/>
        <v>0</v>
      </c>
      <c r="L19" s="76"/>
    </row>
    <row r="20" spans="1:12" x14ac:dyDescent="0.2">
      <c r="A20" s="286"/>
      <c r="B20" s="241">
        <f t="shared" si="0"/>
        <v>8</v>
      </c>
      <c r="C20" s="72"/>
      <c r="D20" s="72"/>
      <c r="E20" s="73"/>
      <c r="F20" s="242"/>
      <c r="G20" s="199"/>
      <c r="H20" s="243"/>
      <c r="I20" s="75"/>
      <c r="J20" s="74"/>
      <c r="K20" s="244">
        <f t="shared" si="1"/>
        <v>0</v>
      </c>
      <c r="L20" s="76"/>
    </row>
    <row r="21" spans="1:12" x14ac:dyDescent="0.2">
      <c r="A21" s="286"/>
      <c r="B21" s="241">
        <f>ROW()-12</f>
        <v>9</v>
      </c>
      <c r="C21" s="72"/>
      <c r="D21" s="72"/>
      <c r="E21" s="73"/>
      <c r="F21" s="242"/>
      <c r="G21" s="199"/>
      <c r="H21" s="243"/>
      <c r="I21" s="75"/>
      <c r="J21" s="74"/>
      <c r="K21" s="244">
        <f t="shared" si="1"/>
        <v>0</v>
      </c>
      <c r="L21" s="76"/>
    </row>
    <row r="22" spans="1:12" x14ac:dyDescent="0.2">
      <c r="A22" s="286"/>
      <c r="B22" s="241">
        <f>ROW()-12</f>
        <v>10</v>
      </c>
      <c r="C22" s="72"/>
      <c r="D22" s="72"/>
      <c r="E22" s="73"/>
      <c r="F22" s="242"/>
      <c r="G22" s="199"/>
      <c r="H22" s="243"/>
      <c r="I22" s="75"/>
      <c r="J22" s="74"/>
      <c r="K22" s="244">
        <f t="shared" si="1"/>
        <v>0</v>
      </c>
      <c r="L22" s="76"/>
    </row>
    <row r="23" spans="1:12" x14ac:dyDescent="0.2">
      <c r="A23" s="286"/>
      <c r="B23" s="241">
        <f>ROW()-12</f>
        <v>11</v>
      </c>
      <c r="C23" s="72"/>
      <c r="D23" s="72"/>
      <c r="E23" s="73"/>
      <c r="F23" s="242"/>
      <c r="G23" s="199"/>
      <c r="H23" s="243"/>
      <c r="I23" s="75"/>
      <c r="J23" s="74"/>
      <c r="K23" s="244">
        <f t="shared" si="1"/>
        <v>0</v>
      </c>
      <c r="L23" s="76"/>
    </row>
    <row r="24" spans="1:12" x14ac:dyDescent="0.2">
      <c r="A24" s="286"/>
      <c r="B24" s="241">
        <f>ROW()-12</f>
        <v>12</v>
      </c>
      <c r="C24" s="72"/>
      <c r="D24" s="72"/>
      <c r="E24" s="73"/>
      <c r="F24" s="242"/>
      <c r="G24" s="199"/>
      <c r="H24" s="243"/>
      <c r="I24" s="75"/>
      <c r="J24" s="74"/>
      <c r="K24" s="244">
        <f t="shared" si="1"/>
        <v>0</v>
      </c>
      <c r="L24" s="76"/>
    </row>
    <row r="25" spans="1:12" x14ac:dyDescent="0.2">
      <c r="A25" s="286"/>
      <c r="B25" s="241">
        <f>ROW()-12</f>
        <v>13</v>
      </c>
      <c r="C25" s="72"/>
      <c r="D25" s="72"/>
      <c r="E25" s="73"/>
      <c r="F25" s="242"/>
      <c r="G25" s="199"/>
      <c r="H25" s="243"/>
      <c r="I25" s="75"/>
      <c r="J25" s="74"/>
      <c r="K25" s="244">
        <f t="shared" si="1"/>
        <v>0</v>
      </c>
      <c r="L25" s="76"/>
    </row>
    <row r="26" spans="1:12" x14ac:dyDescent="0.2">
      <c r="A26" s="286"/>
      <c r="B26" s="241">
        <f t="shared" si="0"/>
        <v>14</v>
      </c>
      <c r="C26" s="72"/>
      <c r="D26" s="72"/>
      <c r="E26" s="73"/>
      <c r="F26" s="242"/>
      <c r="G26" s="199"/>
      <c r="H26" s="243"/>
      <c r="I26" s="75"/>
      <c r="J26" s="74"/>
      <c r="K26" s="244">
        <f t="shared" si="1"/>
        <v>0</v>
      </c>
      <c r="L26" s="76"/>
    </row>
    <row r="27" spans="1:12" x14ac:dyDescent="0.2">
      <c r="A27" s="286"/>
      <c r="B27" s="241">
        <f t="shared" si="0"/>
        <v>15</v>
      </c>
      <c r="C27" s="72"/>
      <c r="D27" s="72"/>
      <c r="E27" s="73"/>
      <c r="F27" s="242"/>
      <c r="G27" s="199"/>
      <c r="H27" s="243"/>
      <c r="I27" s="75"/>
      <c r="J27" s="74"/>
      <c r="K27" s="244">
        <f t="shared" si="1"/>
        <v>0</v>
      </c>
      <c r="L27" s="76"/>
    </row>
    <row r="28" spans="1:12" x14ac:dyDescent="0.2">
      <c r="A28" s="286"/>
      <c r="B28" s="241">
        <f t="shared" si="0"/>
        <v>16</v>
      </c>
      <c r="C28" s="72"/>
      <c r="D28" s="72"/>
      <c r="E28" s="73"/>
      <c r="F28" s="242"/>
      <c r="G28" s="199"/>
      <c r="H28" s="243"/>
      <c r="I28" s="75"/>
      <c r="J28" s="74"/>
      <c r="K28" s="244">
        <f t="shared" si="1"/>
        <v>0</v>
      </c>
      <c r="L28" s="76"/>
    </row>
    <row r="29" spans="1:12" x14ac:dyDescent="0.2">
      <c r="A29" s="286"/>
      <c r="B29" s="241">
        <f t="shared" si="0"/>
        <v>17</v>
      </c>
      <c r="C29" s="72"/>
      <c r="D29" s="72"/>
      <c r="E29" s="73"/>
      <c r="F29" s="242"/>
      <c r="G29" s="199"/>
      <c r="H29" s="243"/>
      <c r="I29" s="75"/>
      <c r="J29" s="74"/>
      <c r="K29" s="244">
        <f t="shared" si="1"/>
        <v>0</v>
      </c>
      <c r="L29" s="76"/>
    </row>
    <row r="30" spans="1:12" x14ac:dyDescent="0.2">
      <c r="A30" s="286"/>
      <c r="B30" s="241">
        <f>ROW()-12</f>
        <v>18</v>
      </c>
      <c r="C30" s="72"/>
      <c r="D30" s="72"/>
      <c r="E30" s="73"/>
      <c r="F30" s="242"/>
      <c r="G30" s="199"/>
      <c r="H30" s="243"/>
      <c r="I30" s="75"/>
      <c r="J30" s="74"/>
      <c r="K30" s="244">
        <f t="shared" si="1"/>
        <v>0</v>
      </c>
      <c r="L30" s="76"/>
    </row>
    <row r="31" spans="1:12" x14ac:dyDescent="0.2">
      <c r="A31" s="286"/>
      <c r="B31" s="241">
        <f>ROW()-12</f>
        <v>19</v>
      </c>
      <c r="C31" s="72"/>
      <c r="D31" s="72"/>
      <c r="E31" s="73"/>
      <c r="F31" s="242"/>
      <c r="G31" s="199"/>
      <c r="H31" s="243"/>
      <c r="I31" s="75"/>
      <c r="J31" s="74"/>
      <c r="K31" s="244">
        <f t="shared" si="1"/>
        <v>0</v>
      </c>
      <c r="L31" s="76"/>
    </row>
    <row r="32" spans="1:12" x14ac:dyDescent="0.2">
      <c r="A32" s="286"/>
      <c r="B32" s="241">
        <f>ROW()-12</f>
        <v>20</v>
      </c>
      <c r="C32" s="72"/>
      <c r="D32" s="72"/>
      <c r="E32" s="73"/>
      <c r="F32" s="242"/>
      <c r="G32" s="199"/>
      <c r="H32" s="243"/>
      <c r="I32" s="75"/>
      <c r="J32" s="74"/>
      <c r="K32" s="244">
        <f t="shared" si="1"/>
        <v>0</v>
      </c>
      <c r="L32" s="76"/>
    </row>
    <row r="33" spans="1:12" x14ac:dyDescent="0.2">
      <c r="A33" s="286"/>
      <c r="B33" s="241">
        <f>ROW()-12</f>
        <v>21</v>
      </c>
      <c r="C33" s="72"/>
      <c r="D33" s="72"/>
      <c r="E33" s="73"/>
      <c r="F33" s="242"/>
      <c r="G33" s="199"/>
      <c r="H33" s="243"/>
      <c r="I33" s="75"/>
      <c r="J33" s="74"/>
      <c r="K33" s="244">
        <f t="shared" si="1"/>
        <v>0</v>
      </c>
      <c r="L33" s="76"/>
    </row>
    <row r="34" spans="1:12" x14ac:dyDescent="0.2">
      <c r="A34" s="286"/>
      <c r="B34" s="241">
        <f t="shared" si="0"/>
        <v>22</v>
      </c>
      <c r="C34" s="72"/>
      <c r="D34" s="72"/>
      <c r="E34" s="73"/>
      <c r="F34" s="242"/>
      <c r="G34" s="199"/>
      <c r="H34" s="243"/>
      <c r="I34" s="75"/>
      <c r="J34" s="74"/>
      <c r="K34" s="244">
        <f t="shared" si="1"/>
        <v>0</v>
      </c>
      <c r="L34" s="76"/>
    </row>
    <row r="35" spans="1:12" x14ac:dyDescent="0.2">
      <c r="A35" s="286"/>
      <c r="B35" s="245">
        <f>ROW()-12</f>
        <v>23</v>
      </c>
      <c r="C35" s="77"/>
      <c r="D35" s="77"/>
      <c r="E35" s="78"/>
      <c r="F35" s="246"/>
      <c r="G35" s="247"/>
      <c r="H35" s="248"/>
      <c r="I35" s="80"/>
      <c r="J35" s="79"/>
      <c r="K35" s="249">
        <f t="shared" si="1"/>
        <v>0</v>
      </c>
      <c r="L35" s="81"/>
    </row>
    <row r="36" spans="1:12" x14ac:dyDescent="0.2">
      <c r="B36" s="82"/>
      <c r="C36" s="82"/>
      <c r="D36" s="82"/>
      <c r="E36" s="82"/>
      <c r="F36" s="82"/>
      <c r="G36" s="82"/>
      <c r="H36" s="172" t="s">
        <v>72</v>
      </c>
      <c r="I36" s="171">
        <f>SUM(I13:I35)</f>
        <v>0</v>
      </c>
      <c r="K36" s="171">
        <f>SUM(K13:K35)</f>
        <v>0</v>
      </c>
      <c r="L36" s="82"/>
    </row>
    <row r="37" spans="1:12" x14ac:dyDescent="0.2">
      <c r="B37" s="82"/>
      <c r="C37" s="82"/>
      <c r="D37" s="82"/>
      <c r="E37" s="82"/>
      <c r="F37" s="82"/>
      <c r="G37" s="82"/>
      <c r="H37" s="82"/>
      <c r="I37" s="84"/>
      <c r="J37" s="84"/>
      <c r="K37" s="82"/>
      <c r="L37" s="82"/>
    </row>
    <row r="38" spans="1:12" ht="15" x14ac:dyDescent="0.2">
      <c r="B38" s="341" t="s">
        <v>219</v>
      </c>
      <c r="C38" s="342"/>
      <c r="D38" s="342"/>
      <c r="E38" s="342"/>
      <c r="F38" s="342"/>
      <c r="G38" s="342"/>
      <c r="H38" s="342"/>
      <c r="I38" s="342"/>
      <c r="J38" s="342"/>
      <c r="K38" s="250"/>
    </row>
    <row r="39" spans="1:12" ht="31.5" customHeight="1" x14ac:dyDescent="0.2">
      <c r="B39" s="346" t="s">
        <v>220</v>
      </c>
      <c r="C39" s="347"/>
      <c r="D39" s="347"/>
      <c r="E39" s="347"/>
      <c r="F39" s="347"/>
      <c r="G39" s="347"/>
      <c r="H39" s="347"/>
      <c r="I39" s="347"/>
      <c r="J39" s="347"/>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formatRows="0" insertRows="0" deleteRows="0"/>
  <mergeCells count="20">
    <mergeCell ref="B39:J39"/>
    <mergeCell ref="F10:F11"/>
    <mergeCell ref="G10:G11"/>
    <mergeCell ref="A10:A11"/>
    <mergeCell ref="B10:B11"/>
    <mergeCell ref="C10:C11"/>
    <mergeCell ref="D10:D11"/>
    <mergeCell ref="E10:E11"/>
    <mergeCell ref="H10:H11"/>
    <mergeCell ref="J10:J11"/>
    <mergeCell ref="L10:L11"/>
    <mergeCell ref="J5:K5"/>
    <mergeCell ref="B38:J38"/>
    <mergeCell ref="B8:D8"/>
    <mergeCell ref="E8:H8"/>
    <mergeCell ref="B3:L3"/>
    <mergeCell ref="B6:D6"/>
    <mergeCell ref="E6:H6"/>
    <mergeCell ref="B7:D7"/>
    <mergeCell ref="E7:H7"/>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H28"/>
  <sheetViews>
    <sheetView workbookViewId="0">
      <selection activeCell="F33" sqref="F33"/>
    </sheetView>
  </sheetViews>
  <sheetFormatPr baseColWidth="10" defaultRowHeight="15" x14ac:dyDescent="0.25"/>
  <cols>
    <col min="1" max="1" width="8.5703125" bestFit="1" customWidth="1"/>
    <col min="2" max="2" width="28.710937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s>
  <sheetData>
    <row r="1" spans="1:8" x14ac:dyDescent="0.25">
      <c r="A1" s="140" t="s">
        <v>101</v>
      </c>
      <c r="B1" s="140" t="s">
        <v>30</v>
      </c>
      <c r="C1" s="140" t="s">
        <v>19</v>
      </c>
      <c r="D1" s="140" t="s">
        <v>233</v>
      </c>
      <c r="E1" s="351" t="s">
        <v>234</v>
      </c>
      <c r="F1" s="352"/>
      <c r="G1" s="140" t="s">
        <v>232</v>
      </c>
      <c r="H1" s="140" t="s">
        <v>269</v>
      </c>
    </row>
    <row r="2" spans="1:8" ht="30" x14ac:dyDescent="0.25">
      <c r="A2" s="141" t="s">
        <v>102</v>
      </c>
      <c r="B2" s="142" t="s">
        <v>92</v>
      </c>
      <c r="C2" s="141" t="s">
        <v>94</v>
      </c>
      <c r="D2" s="257" t="s">
        <v>238</v>
      </c>
      <c r="E2" s="262" t="s">
        <v>239</v>
      </c>
      <c r="G2" s="285" t="s">
        <v>268</v>
      </c>
      <c r="H2" t="s">
        <v>270</v>
      </c>
    </row>
    <row r="3" spans="1:8" x14ac:dyDescent="0.25">
      <c r="A3" s="141" t="s">
        <v>103</v>
      </c>
      <c r="B3" s="142" t="s">
        <v>93</v>
      </c>
      <c r="C3" s="141" t="s">
        <v>95</v>
      </c>
      <c r="D3" s="257" t="s">
        <v>240</v>
      </c>
      <c r="E3" s="257"/>
      <c r="F3" s="261" t="s">
        <v>246</v>
      </c>
      <c r="H3" t="s">
        <v>271</v>
      </c>
    </row>
    <row r="4" spans="1:8" x14ac:dyDescent="0.25">
      <c r="A4" s="141" t="s">
        <v>0</v>
      </c>
      <c r="B4" s="142" t="s">
        <v>104</v>
      </c>
      <c r="C4" s="141" t="s">
        <v>96</v>
      </c>
      <c r="D4" s="257" t="s">
        <v>241</v>
      </c>
      <c r="E4" s="259" t="s">
        <v>235</v>
      </c>
      <c r="G4" s="259"/>
      <c r="H4" t="s">
        <v>272</v>
      </c>
    </row>
    <row r="5" spans="1:8" x14ac:dyDescent="0.25">
      <c r="A5" s="141"/>
      <c r="B5" s="142" t="s">
        <v>21</v>
      </c>
      <c r="C5" s="141" t="s">
        <v>97</v>
      </c>
      <c r="D5" s="257"/>
      <c r="E5" s="284" t="s">
        <v>236</v>
      </c>
      <c r="F5" s="141"/>
      <c r="G5" s="259"/>
      <c r="H5" t="s">
        <v>273</v>
      </c>
    </row>
    <row r="6" spans="1:8" x14ac:dyDescent="0.25">
      <c r="A6" s="141"/>
      <c r="B6" s="142" t="s">
        <v>22</v>
      </c>
      <c r="C6" s="141" t="s">
        <v>98</v>
      </c>
      <c r="D6" s="257"/>
      <c r="E6" s="257"/>
      <c r="F6" s="260" t="s">
        <v>247</v>
      </c>
      <c r="G6" s="260"/>
      <c r="H6" t="s">
        <v>274</v>
      </c>
    </row>
    <row r="7" spans="1:8" x14ac:dyDescent="0.25">
      <c r="A7" s="141"/>
      <c r="B7" s="141" t="s">
        <v>231</v>
      </c>
      <c r="C7" s="142" t="s">
        <v>99</v>
      </c>
      <c r="D7" s="258"/>
      <c r="E7" s="257"/>
      <c r="F7" s="260" t="s">
        <v>248</v>
      </c>
      <c r="G7" s="260"/>
      <c r="H7" t="s">
        <v>275</v>
      </c>
    </row>
    <row r="8" spans="1:8" x14ac:dyDescent="0.25">
      <c r="A8" s="141"/>
      <c r="C8" s="142" t="s">
        <v>100</v>
      </c>
      <c r="D8" s="258"/>
      <c r="E8" s="257"/>
      <c r="F8" s="260" t="s">
        <v>249</v>
      </c>
      <c r="G8" s="260"/>
      <c r="H8" t="s">
        <v>276</v>
      </c>
    </row>
    <row r="9" spans="1:8" x14ac:dyDescent="0.25">
      <c r="A9" s="141"/>
      <c r="B9" s="141"/>
      <c r="C9" s="141"/>
      <c r="D9" s="257"/>
      <c r="E9" s="257"/>
      <c r="F9" s="260" t="s">
        <v>250</v>
      </c>
      <c r="G9" s="260"/>
      <c r="H9" t="s">
        <v>277</v>
      </c>
    </row>
    <row r="10" spans="1:8" x14ac:dyDescent="0.25">
      <c r="A10" s="141"/>
      <c r="B10" s="141"/>
      <c r="C10" s="141"/>
      <c r="D10" s="257"/>
      <c r="E10" s="257"/>
      <c r="F10" s="260" t="s">
        <v>251</v>
      </c>
      <c r="G10" s="260"/>
      <c r="H10" t="s">
        <v>278</v>
      </c>
    </row>
    <row r="11" spans="1:8" x14ac:dyDescent="0.25">
      <c r="A11" s="141"/>
      <c r="B11" s="141"/>
      <c r="C11" s="141"/>
      <c r="D11" s="257"/>
      <c r="E11" s="257"/>
      <c r="F11" s="260" t="s">
        <v>252</v>
      </c>
      <c r="G11" s="260"/>
      <c r="H11" t="s">
        <v>279</v>
      </c>
    </row>
    <row r="12" spans="1:8" x14ac:dyDescent="0.25">
      <c r="A12" s="141"/>
      <c r="B12" s="141"/>
      <c r="C12" s="141"/>
      <c r="D12" s="257"/>
      <c r="E12" s="257"/>
      <c r="F12" s="260" t="s">
        <v>253</v>
      </c>
      <c r="G12" s="260"/>
      <c r="H12" t="s">
        <v>280</v>
      </c>
    </row>
    <row r="13" spans="1:8" x14ac:dyDescent="0.25">
      <c r="A13" s="141"/>
      <c r="B13" s="141"/>
      <c r="C13" s="141"/>
      <c r="D13" s="257"/>
      <c r="E13" s="257"/>
      <c r="F13" s="260" t="s">
        <v>254</v>
      </c>
      <c r="G13" s="260"/>
      <c r="H13" t="s">
        <v>281</v>
      </c>
    </row>
    <row r="14" spans="1:8" x14ac:dyDescent="0.25">
      <c r="A14" s="141"/>
      <c r="B14" s="141"/>
      <c r="C14" s="141"/>
      <c r="D14" s="257"/>
      <c r="E14" s="257"/>
      <c r="F14" s="260" t="s">
        <v>255</v>
      </c>
      <c r="G14" s="260"/>
      <c r="H14" t="s">
        <v>282</v>
      </c>
    </row>
    <row r="15" spans="1:8" x14ac:dyDescent="0.25">
      <c r="A15" s="141"/>
      <c r="B15" s="141"/>
      <c r="C15" s="141"/>
      <c r="D15" s="257"/>
      <c r="E15" s="257"/>
      <c r="F15" s="260" t="s">
        <v>256</v>
      </c>
      <c r="G15" s="260"/>
      <c r="H15" t="s">
        <v>283</v>
      </c>
    </row>
    <row r="16" spans="1:8" x14ac:dyDescent="0.25">
      <c r="A16" s="141"/>
      <c r="B16" s="141"/>
      <c r="C16" s="141"/>
      <c r="D16" s="257"/>
      <c r="E16" s="284" t="s">
        <v>237</v>
      </c>
      <c r="G16" s="259"/>
      <c r="H16" t="s">
        <v>284</v>
      </c>
    </row>
    <row r="17" spans="1:8" x14ac:dyDescent="0.25">
      <c r="A17" s="141"/>
      <c r="B17" s="141"/>
      <c r="C17" s="141"/>
      <c r="D17" s="257"/>
      <c r="E17" s="257"/>
      <c r="F17" s="260" t="s">
        <v>257</v>
      </c>
      <c r="G17" s="260"/>
      <c r="H17" t="s">
        <v>285</v>
      </c>
    </row>
    <row r="18" spans="1:8" x14ac:dyDescent="0.25">
      <c r="A18" s="141"/>
      <c r="B18" s="141"/>
      <c r="C18" s="141"/>
      <c r="D18" s="257"/>
      <c r="E18" s="257"/>
      <c r="F18" s="260" t="s">
        <v>258</v>
      </c>
      <c r="G18" s="260"/>
      <c r="H18" t="s">
        <v>286</v>
      </c>
    </row>
    <row r="19" spans="1:8" x14ac:dyDescent="0.25">
      <c r="A19" s="141"/>
      <c r="B19" s="141"/>
      <c r="C19" s="141"/>
      <c r="D19" s="257"/>
      <c r="E19" s="257"/>
      <c r="F19" s="260" t="s">
        <v>259</v>
      </c>
      <c r="G19" s="260"/>
      <c r="H19" t="s">
        <v>287</v>
      </c>
    </row>
    <row r="20" spans="1:8" x14ac:dyDescent="0.25">
      <c r="A20" s="141"/>
      <c r="B20" s="141"/>
      <c r="C20" s="141"/>
      <c r="D20" s="257"/>
      <c r="E20" s="257"/>
      <c r="F20" s="260" t="s">
        <v>260</v>
      </c>
      <c r="G20" s="260"/>
      <c r="H20" t="s">
        <v>288</v>
      </c>
    </row>
    <row r="21" spans="1:8" x14ac:dyDescent="0.25">
      <c r="A21" s="141"/>
      <c r="B21" s="141"/>
      <c r="C21" s="141"/>
      <c r="D21" s="257"/>
      <c r="E21" s="257"/>
      <c r="F21" s="260" t="s">
        <v>261</v>
      </c>
      <c r="G21" s="260"/>
      <c r="H21" t="s">
        <v>289</v>
      </c>
    </row>
    <row r="22" spans="1:8" x14ac:dyDescent="0.25">
      <c r="A22" s="141"/>
      <c r="B22" s="141"/>
      <c r="C22" s="141"/>
      <c r="D22" s="141"/>
      <c r="E22" s="259" t="s">
        <v>245</v>
      </c>
      <c r="G22" s="259"/>
      <c r="H22" t="s">
        <v>290</v>
      </c>
    </row>
    <row r="23" spans="1:8" x14ac:dyDescent="0.25">
      <c r="A23" s="141"/>
      <c r="B23" s="141"/>
      <c r="C23" s="141"/>
      <c r="D23" s="141"/>
      <c r="E23" s="141"/>
      <c r="F23" s="260" t="s">
        <v>262</v>
      </c>
      <c r="G23" s="260"/>
      <c r="H23" t="s">
        <v>291</v>
      </c>
    </row>
    <row r="24" spans="1:8" x14ac:dyDescent="0.25">
      <c r="A24" s="141"/>
      <c r="B24" s="141"/>
      <c r="C24" s="141"/>
      <c r="D24" s="141"/>
      <c r="E24" s="141"/>
      <c r="F24" s="260" t="s">
        <v>263</v>
      </c>
      <c r="G24" s="260"/>
      <c r="H24" t="s">
        <v>292</v>
      </c>
    </row>
    <row r="25" spans="1:8" x14ac:dyDescent="0.25">
      <c r="A25" s="141"/>
      <c r="B25" s="141"/>
      <c r="C25" s="141"/>
      <c r="D25" s="141"/>
      <c r="E25" s="141"/>
      <c r="F25" s="260" t="s">
        <v>264</v>
      </c>
      <c r="G25" s="260"/>
      <c r="H25" t="s">
        <v>293</v>
      </c>
    </row>
    <row r="26" spans="1:8" x14ac:dyDescent="0.25">
      <c r="A26" s="141"/>
      <c r="B26" s="141"/>
      <c r="C26" s="141"/>
      <c r="D26" s="141"/>
      <c r="E26" s="141"/>
      <c r="F26" s="260" t="s">
        <v>265</v>
      </c>
      <c r="G26" s="260"/>
      <c r="H26" t="s">
        <v>294</v>
      </c>
    </row>
    <row r="27" spans="1:8" x14ac:dyDescent="0.25">
      <c r="A27" s="141"/>
      <c r="B27" s="141"/>
      <c r="C27" s="141"/>
      <c r="D27" s="141"/>
      <c r="E27" s="141"/>
      <c r="F27" s="260" t="s">
        <v>266</v>
      </c>
      <c r="G27" s="260"/>
      <c r="H27" t="s">
        <v>295</v>
      </c>
    </row>
    <row r="28" spans="1:8" x14ac:dyDescent="0.25">
      <c r="A28" s="141"/>
      <c r="B28" s="141"/>
      <c r="C28" s="141"/>
      <c r="D28" s="141"/>
      <c r="E28" s="141"/>
      <c r="F28" s="260" t="s">
        <v>267</v>
      </c>
      <c r="G28" s="260"/>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Investitionen Sachausgaben</vt:lpstr>
      <vt:lpstr>Meilensteine</vt:lpstr>
      <vt:lpstr>Personal (VKO) neu </vt:lpstr>
      <vt:lpstr>Grundlagen VKO neu</vt:lpstr>
      <vt:lpstr>Personal (VKO) alt</vt:lpstr>
      <vt:lpstr>Grundlagen VKO alt</vt:lpstr>
      <vt:lpstr>Unternehmerlohn</vt:lpstr>
      <vt:lpstr>Grundlage UN-Lohn</vt:lpstr>
      <vt:lpstr>Personal direkte Ausgaben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Seifert, Romy</cp:lastModifiedBy>
  <cp:lastPrinted>2024-11-19T12:16:05Z</cp:lastPrinted>
  <dcterms:created xsi:type="dcterms:W3CDTF">2024-10-21T08:32:58Z</dcterms:created>
  <dcterms:modified xsi:type="dcterms:W3CDTF">2024-11-20T10:05:38Z</dcterms:modified>
</cp:coreProperties>
</file>